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vaclav\Documents\Práce\Moje\Litomyšl\3_RÚE - budova A\Profese\Rozpočet\8_1.9.2025\"/>
    </mc:Choice>
  </mc:AlternateContent>
  <xr:revisionPtr revIDLastSave="0" documentId="13_ncr:1_{0E079EEC-78C9-469B-A028-8E07AAC5CD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SO 01 - Budova A" sheetId="2" r:id="rId2"/>
    <sheet name="01 - Hromosvod" sheetId="3" r:id="rId3"/>
    <sheet name="02 - Temperování okapních..." sheetId="4" r:id="rId4"/>
    <sheet name="SO 02 - Venkovní úpravy" sheetId="5" r:id="rId5"/>
    <sheet name="VRN - Vedlejší rozpočtové..." sheetId="6" r:id="rId6"/>
  </sheets>
  <definedNames>
    <definedName name="_xlnm._FilterDatabase" localSheetId="2" hidden="1">'01 - Hromosvod'!$C$130:$K$197</definedName>
    <definedName name="_xlnm._FilterDatabase" localSheetId="3" hidden="1">'02 - Temperování okapních...'!$C$128:$K$195</definedName>
    <definedName name="_xlnm._FilterDatabase" localSheetId="1" hidden="1">'SO 01 - Budova A'!$C$143:$K$2163</definedName>
    <definedName name="_xlnm._FilterDatabase" localSheetId="4" hidden="1">'SO 02 - Venkovní úpravy'!$C$132:$K$342</definedName>
    <definedName name="_xlnm._FilterDatabase" localSheetId="5" hidden="1">'VRN - Vedlejší rozpočtové...'!$C$123:$K$157</definedName>
    <definedName name="_xlnm.Print_Titles" localSheetId="2">'01 - Hromosvod'!$130:$130</definedName>
    <definedName name="_xlnm.Print_Titles" localSheetId="3">'02 - Temperování okapních...'!$128:$128</definedName>
    <definedName name="_xlnm.Print_Titles" localSheetId="0">'Rekapitulace stavby'!$92:$92</definedName>
    <definedName name="_xlnm.Print_Titles" localSheetId="1">'SO 01 - Budova A'!$143:$143</definedName>
    <definedName name="_xlnm.Print_Titles" localSheetId="4">'SO 02 - Venkovní úpravy'!$132:$132</definedName>
    <definedName name="_xlnm.Print_Titles" localSheetId="5">'VRN - Vedlejší rozpočtové...'!$123:$123</definedName>
    <definedName name="_xlnm.Print_Area" localSheetId="2">'01 - Hromosvod'!$C$4:$J$76,'01 - Hromosvod'!$C$82:$J$108,'01 - Hromosvod'!$C$114:$K$197</definedName>
    <definedName name="_xlnm.Print_Area" localSheetId="3">'02 - Temperování okapních...'!$C$4:$J$76,'02 - Temperování okapních...'!$C$82:$J$106,'02 - Temperování okapních...'!$C$112:$K$195</definedName>
    <definedName name="_xlnm.Print_Area" localSheetId="0">'Rekapitulace stavby'!$D$4:$AO$76,'Rekapitulace stavby'!$C$82:$AQ$102</definedName>
    <definedName name="_xlnm.Print_Area" localSheetId="1">'SO 01 - Budova A'!$C$4:$J$76,'SO 01 - Budova A'!$C$82:$J$125,'SO 01 - Budova A'!$C$131:$K$2163</definedName>
    <definedName name="_xlnm.Print_Area" localSheetId="4">'SO 02 - Venkovní úpravy'!$C$4:$J$76,'SO 02 - Venkovní úpravy'!$C$82:$J$114,'SO 02 - Venkovní úpravy'!$C$120:$K$342</definedName>
    <definedName name="_xlnm.Print_Area" localSheetId="5">'VRN - Vedlejší rozpočtové...'!$C$4:$J$76,'VRN - Vedlejší rozpočtové...'!$C$82:$J$105,'VRN - Vedlejší rozpočtové...'!$C$111:$K$157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101" i="1" s="1"/>
  <c r="J35" i="6"/>
  <c r="AX101" i="1" s="1"/>
  <c r="BI157" i="6"/>
  <c r="BH157" i="6"/>
  <c r="BG157" i="6"/>
  <c r="BF157" i="6"/>
  <c r="T157" i="6"/>
  <c r="T156" i="6" s="1"/>
  <c r="R157" i="6"/>
  <c r="R156" i="6" s="1"/>
  <c r="P157" i="6"/>
  <c r="P156" i="6" s="1"/>
  <c r="BI154" i="6"/>
  <c r="BH154" i="6"/>
  <c r="BG154" i="6"/>
  <c r="BF154" i="6"/>
  <c r="T154" i="6"/>
  <c r="T153" i="6"/>
  <c r="R154" i="6"/>
  <c r="R153" i="6"/>
  <c r="P154" i="6"/>
  <c r="P153" i="6" s="1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49" i="6"/>
  <c r="BH149" i="6"/>
  <c r="BG149" i="6"/>
  <c r="BF149" i="6"/>
  <c r="T149" i="6"/>
  <c r="R149" i="6"/>
  <c r="P149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39" i="6"/>
  <c r="BH139" i="6"/>
  <c r="BG139" i="6"/>
  <c r="BF139" i="6"/>
  <c r="T139" i="6"/>
  <c r="R139" i="6"/>
  <c r="P139" i="6"/>
  <c r="BI136" i="6"/>
  <c r="BH136" i="6"/>
  <c r="BG136" i="6"/>
  <c r="BF136" i="6"/>
  <c r="T136" i="6"/>
  <c r="T135" i="6" s="1"/>
  <c r="R136" i="6"/>
  <c r="R135" i="6" s="1"/>
  <c r="P136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7" i="6"/>
  <c r="BH127" i="6"/>
  <c r="BG127" i="6"/>
  <c r="BF127" i="6"/>
  <c r="T127" i="6"/>
  <c r="R127" i="6"/>
  <c r="P127" i="6"/>
  <c r="J120" i="6"/>
  <c r="F120" i="6"/>
  <c r="F118" i="6"/>
  <c r="E116" i="6"/>
  <c r="J91" i="6"/>
  <c r="F91" i="6"/>
  <c r="F89" i="6"/>
  <c r="E87" i="6"/>
  <c r="J24" i="6"/>
  <c r="E24" i="6"/>
  <c r="J121" i="6" s="1"/>
  <c r="J23" i="6"/>
  <c r="J18" i="6"/>
  <c r="E18" i="6"/>
  <c r="F121" i="6" s="1"/>
  <c r="J17" i="6"/>
  <c r="J12" i="6"/>
  <c r="J118" i="6" s="1"/>
  <c r="E7" i="6"/>
  <c r="E85" i="6" s="1"/>
  <c r="J37" i="5"/>
  <c r="J36" i="5"/>
  <c r="AY100" i="1" s="1"/>
  <c r="J35" i="5"/>
  <c r="AX100" i="1"/>
  <c r="BI342" i="5"/>
  <c r="BH342" i="5"/>
  <c r="BG342" i="5"/>
  <c r="BF342" i="5"/>
  <c r="T342" i="5"/>
  <c r="R342" i="5"/>
  <c r="P342" i="5"/>
  <c r="BI341" i="5"/>
  <c r="BH341" i="5"/>
  <c r="BG341" i="5"/>
  <c r="BF341" i="5"/>
  <c r="T341" i="5"/>
  <c r="R341" i="5"/>
  <c r="P341" i="5"/>
  <c r="BI339" i="5"/>
  <c r="BH339" i="5"/>
  <c r="BG339" i="5"/>
  <c r="BF339" i="5"/>
  <c r="T339" i="5"/>
  <c r="R339" i="5"/>
  <c r="P339" i="5"/>
  <c r="BI338" i="5"/>
  <c r="BH338" i="5"/>
  <c r="BG338" i="5"/>
  <c r="BF338" i="5"/>
  <c r="T338" i="5"/>
  <c r="R338" i="5"/>
  <c r="P338" i="5"/>
  <c r="BI334" i="5"/>
  <c r="BH334" i="5"/>
  <c r="BG334" i="5"/>
  <c r="BF334" i="5"/>
  <c r="T334" i="5"/>
  <c r="R334" i="5"/>
  <c r="P334" i="5"/>
  <c r="BI332" i="5"/>
  <c r="BH332" i="5"/>
  <c r="BG332" i="5"/>
  <c r="BF332" i="5"/>
  <c r="T332" i="5"/>
  <c r="R332" i="5"/>
  <c r="P332" i="5"/>
  <c r="BI330" i="5"/>
  <c r="BH330" i="5"/>
  <c r="BG330" i="5"/>
  <c r="BF330" i="5"/>
  <c r="T330" i="5"/>
  <c r="R330" i="5"/>
  <c r="P330" i="5"/>
  <c r="BI325" i="5"/>
  <c r="BH325" i="5"/>
  <c r="BG325" i="5"/>
  <c r="BF325" i="5"/>
  <c r="T325" i="5"/>
  <c r="R325" i="5"/>
  <c r="P325" i="5"/>
  <c r="BI322" i="5"/>
  <c r="BH322" i="5"/>
  <c r="BG322" i="5"/>
  <c r="BF322" i="5"/>
  <c r="T322" i="5"/>
  <c r="R322" i="5"/>
  <c r="P322" i="5"/>
  <c r="BI320" i="5"/>
  <c r="BH320" i="5"/>
  <c r="BG320" i="5"/>
  <c r="BF320" i="5"/>
  <c r="T320" i="5"/>
  <c r="R320" i="5"/>
  <c r="P320" i="5"/>
  <c r="BI319" i="5"/>
  <c r="BH319" i="5"/>
  <c r="BG319" i="5"/>
  <c r="BF319" i="5"/>
  <c r="T319" i="5"/>
  <c r="R319" i="5"/>
  <c r="P319" i="5"/>
  <c r="BI313" i="5"/>
  <c r="BH313" i="5"/>
  <c r="BG313" i="5"/>
  <c r="BF313" i="5"/>
  <c r="T313" i="5"/>
  <c r="R313" i="5"/>
  <c r="P313" i="5"/>
  <c r="BI308" i="5"/>
  <c r="BH308" i="5"/>
  <c r="BG308" i="5"/>
  <c r="BF308" i="5"/>
  <c r="T308" i="5"/>
  <c r="R308" i="5"/>
  <c r="P308" i="5"/>
  <c r="BI306" i="5"/>
  <c r="BH306" i="5"/>
  <c r="BG306" i="5"/>
  <c r="BF306" i="5"/>
  <c r="T306" i="5"/>
  <c r="R306" i="5"/>
  <c r="P306" i="5"/>
  <c r="BI301" i="5"/>
  <c r="BH301" i="5"/>
  <c r="BG301" i="5"/>
  <c r="BF301" i="5"/>
  <c r="T301" i="5"/>
  <c r="R301" i="5"/>
  <c r="P301" i="5"/>
  <c r="BI296" i="5"/>
  <c r="BH296" i="5"/>
  <c r="BG296" i="5"/>
  <c r="BF296" i="5"/>
  <c r="T296" i="5"/>
  <c r="R296" i="5"/>
  <c r="P296" i="5"/>
  <c r="BI289" i="5"/>
  <c r="BH289" i="5"/>
  <c r="BG289" i="5"/>
  <c r="BF289" i="5"/>
  <c r="T289" i="5"/>
  <c r="R289" i="5"/>
  <c r="P289" i="5"/>
  <c r="BI284" i="5"/>
  <c r="BH284" i="5"/>
  <c r="BG284" i="5"/>
  <c r="BF284" i="5"/>
  <c r="T284" i="5"/>
  <c r="R284" i="5"/>
  <c r="P284" i="5"/>
  <c r="BI277" i="5"/>
  <c r="BH277" i="5"/>
  <c r="BG277" i="5"/>
  <c r="BF277" i="5"/>
  <c r="T277" i="5"/>
  <c r="R277" i="5"/>
  <c r="P277" i="5"/>
  <c r="BI272" i="5"/>
  <c r="BH272" i="5"/>
  <c r="BG272" i="5"/>
  <c r="BF272" i="5"/>
  <c r="T272" i="5"/>
  <c r="R272" i="5"/>
  <c r="P272" i="5"/>
  <c r="BI269" i="5"/>
  <c r="BH269" i="5"/>
  <c r="BG269" i="5"/>
  <c r="BF269" i="5"/>
  <c r="T269" i="5"/>
  <c r="R269" i="5"/>
  <c r="P269" i="5"/>
  <c r="BI266" i="5"/>
  <c r="BH266" i="5"/>
  <c r="BG266" i="5"/>
  <c r="BF266" i="5"/>
  <c r="T266" i="5"/>
  <c r="T265" i="5" s="1"/>
  <c r="R266" i="5"/>
  <c r="R265" i="5" s="1"/>
  <c r="P266" i="5"/>
  <c r="P265" i="5" s="1"/>
  <c r="BI264" i="5"/>
  <c r="BH264" i="5"/>
  <c r="BG264" i="5"/>
  <c r="BF264" i="5"/>
  <c r="T264" i="5"/>
  <c r="R264" i="5"/>
  <c r="P264" i="5"/>
  <c r="BI261" i="5"/>
  <c r="BH261" i="5"/>
  <c r="BG261" i="5"/>
  <c r="BF261" i="5"/>
  <c r="T261" i="5"/>
  <c r="R261" i="5"/>
  <c r="P261" i="5"/>
  <c r="BI260" i="5"/>
  <c r="BH260" i="5"/>
  <c r="BG260" i="5"/>
  <c r="BF260" i="5"/>
  <c r="T260" i="5"/>
  <c r="R260" i="5"/>
  <c r="P260" i="5"/>
  <c r="BI259" i="5"/>
  <c r="BH259" i="5"/>
  <c r="BG259" i="5"/>
  <c r="BF259" i="5"/>
  <c r="T259" i="5"/>
  <c r="R259" i="5"/>
  <c r="P259" i="5"/>
  <c r="BI258" i="5"/>
  <c r="BH258" i="5"/>
  <c r="BG258" i="5"/>
  <c r="BF258" i="5"/>
  <c r="T258" i="5"/>
  <c r="R258" i="5"/>
  <c r="P258" i="5"/>
  <c r="BI257" i="5"/>
  <c r="BH257" i="5"/>
  <c r="BG257" i="5"/>
  <c r="BF257" i="5"/>
  <c r="T257" i="5"/>
  <c r="R257" i="5"/>
  <c r="P257" i="5"/>
  <c r="BI256" i="5"/>
  <c r="BH256" i="5"/>
  <c r="BG256" i="5"/>
  <c r="BF256" i="5"/>
  <c r="T256" i="5"/>
  <c r="R256" i="5"/>
  <c r="P256" i="5"/>
  <c r="BI255" i="5"/>
  <c r="BH255" i="5"/>
  <c r="BG255" i="5"/>
  <c r="BF255" i="5"/>
  <c r="T255" i="5"/>
  <c r="R255" i="5"/>
  <c r="P255" i="5"/>
  <c r="BI252" i="5"/>
  <c r="BH252" i="5"/>
  <c r="BG252" i="5"/>
  <c r="BF252" i="5"/>
  <c r="T252" i="5"/>
  <c r="R252" i="5"/>
  <c r="P252" i="5"/>
  <c r="BI250" i="5"/>
  <c r="BH250" i="5"/>
  <c r="BG250" i="5"/>
  <c r="BF250" i="5"/>
  <c r="T250" i="5"/>
  <c r="R250" i="5"/>
  <c r="P250" i="5"/>
  <c r="BI246" i="5"/>
  <c r="BH246" i="5"/>
  <c r="BG246" i="5"/>
  <c r="BF246" i="5"/>
  <c r="T246" i="5"/>
  <c r="R246" i="5"/>
  <c r="P246" i="5"/>
  <c r="BI244" i="5"/>
  <c r="BH244" i="5"/>
  <c r="BG244" i="5"/>
  <c r="BF244" i="5"/>
  <c r="T244" i="5"/>
  <c r="R244" i="5"/>
  <c r="P244" i="5"/>
  <c r="BI242" i="5"/>
  <c r="BH242" i="5"/>
  <c r="BG242" i="5"/>
  <c r="BF242" i="5"/>
  <c r="T242" i="5"/>
  <c r="R242" i="5"/>
  <c r="P242" i="5"/>
  <c r="BI240" i="5"/>
  <c r="BH240" i="5"/>
  <c r="BG240" i="5"/>
  <c r="BF240" i="5"/>
  <c r="T240" i="5"/>
  <c r="R240" i="5"/>
  <c r="P240" i="5"/>
  <c r="BI237" i="5"/>
  <c r="BH237" i="5"/>
  <c r="BG237" i="5"/>
  <c r="BF237" i="5"/>
  <c r="T237" i="5"/>
  <c r="R237" i="5"/>
  <c r="P237" i="5"/>
  <c r="BI234" i="5"/>
  <c r="BH234" i="5"/>
  <c r="BG234" i="5"/>
  <c r="BF234" i="5"/>
  <c r="T234" i="5"/>
  <c r="R234" i="5"/>
  <c r="P234" i="5"/>
  <c r="BI232" i="5"/>
  <c r="BH232" i="5"/>
  <c r="BG232" i="5"/>
  <c r="BF232" i="5"/>
  <c r="T232" i="5"/>
  <c r="T231" i="5" s="1"/>
  <c r="R232" i="5"/>
  <c r="R231" i="5" s="1"/>
  <c r="P232" i="5"/>
  <c r="P231" i="5"/>
  <c r="BI229" i="5"/>
  <c r="BH229" i="5"/>
  <c r="BG229" i="5"/>
  <c r="BF229" i="5"/>
  <c r="T229" i="5"/>
  <c r="R229" i="5"/>
  <c r="P229" i="5"/>
  <c r="BI226" i="5"/>
  <c r="BH226" i="5"/>
  <c r="BG226" i="5"/>
  <c r="BF226" i="5"/>
  <c r="T226" i="5"/>
  <c r="R226" i="5"/>
  <c r="P226" i="5"/>
  <c r="BI223" i="5"/>
  <c r="BH223" i="5"/>
  <c r="BG223" i="5"/>
  <c r="BF223" i="5"/>
  <c r="T223" i="5"/>
  <c r="R223" i="5"/>
  <c r="P223" i="5"/>
  <c r="BI221" i="5"/>
  <c r="BH221" i="5"/>
  <c r="BG221" i="5"/>
  <c r="BF221" i="5"/>
  <c r="T221" i="5"/>
  <c r="R221" i="5"/>
  <c r="P221" i="5"/>
  <c r="BI217" i="5"/>
  <c r="BH217" i="5"/>
  <c r="BG217" i="5"/>
  <c r="BF217" i="5"/>
  <c r="T217" i="5"/>
  <c r="R217" i="5"/>
  <c r="P217" i="5"/>
  <c r="BI213" i="5"/>
  <c r="BH213" i="5"/>
  <c r="BG213" i="5"/>
  <c r="BF213" i="5"/>
  <c r="T213" i="5"/>
  <c r="R213" i="5"/>
  <c r="P213" i="5"/>
  <c r="BI211" i="5"/>
  <c r="BH211" i="5"/>
  <c r="BG211" i="5"/>
  <c r="BF211" i="5"/>
  <c r="T211" i="5"/>
  <c r="R211" i="5"/>
  <c r="P211" i="5"/>
  <c r="BI209" i="5"/>
  <c r="BH209" i="5"/>
  <c r="BG209" i="5"/>
  <c r="BF209" i="5"/>
  <c r="T209" i="5"/>
  <c r="R209" i="5"/>
  <c r="P209" i="5"/>
  <c r="BI206" i="5"/>
  <c r="BH206" i="5"/>
  <c r="BG206" i="5"/>
  <c r="BF206" i="5"/>
  <c r="T206" i="5"/>
  <c r="R206" i="5"/>
  <c r="P206" i="5"/>
  <c r="BI204" i="5"/>
  <c r="BH204" i="5"/>
  <c r="BG204" i="5"/>
  <c r="BF204" i="5"/>
  <c r="T204" i="5"/>
  <c r="R204" i="5"/>
  <c r="P204" i="5"/>
  <c r="BI201" i="5"/>
  <c r="BH201" i="5"/>
  <c r="BG201" i="5"/>
  <c r="BF201" i="5"/>
  <c r="T201" i="5"/>
  <c r="R201" i="5"/>
  <c r="P201" i="5"/>
  <c r="BI199" i="5"/>
  <c r="BH199" i="5"/>
  <c r="BG199" i="5"/>
  <c r="BF199" i="5"/>
  <c r="T199" i="5"/>
  <c r="R199" i="5"/>
  <c r="P199" i="5"/>
  <c r="BI197" i="5"/>
  <c r="BH197" i="5"/>
  <c r="BG197" i="5"/>
  <c r="BF197" i="5"/>
  <c r="T197" i="5"/>
  <c r="R197" i="5"/>
  <c r="P197" i="5"/>
  <c r="BI194" i="5"/>
  <c r="BH194" i="5"/>
  <c r="BG194" i="5"/>
  <c r="BF194" i="5"/>
  <c r="T194" i="5"/>
  <c r="R194" i="5"/>
  <c r="P194" i="5"/>
  <c r="BI191" i="5"/>
  <c r="BH191" i="5"/>
  <c r="BG191" i="5"/>
  <c r="BF191" i="5"/>
  <c r="T191" i="5"/>
  <c r="R191" i="5"/>
  <c r="P191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4" i="5"/>
  <c r="BH184" i="5"/>
  <c r="BG184" i="5"/>
  <c r="BF184" i="5"/>
  <c r="T184" i="5"/>
  <c r="R184" i="5"/>
  <c r="P184" i="5"/>
  <c r="BI181" i="5"/>
  <c r="BH181" i="5"/>
  <c r="BG181" i="5"/>
  <c r="BF181" i="5"/>
  <c r="T181" i="5"/>
  <c r="R181" i="5"/>
  <c r="P181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6" i="5"/>
  <c r="BH176" i="5"/>
  <c r="BG176" i="5"/>
  <c r="BF176" i="5"/>
  <c r="T176" i="5"/>
  <c r="R176" i="5"/>
  <c r="P176" i="5"/>
  <c r="BI171" i="5"/>
  <c r="BH171" i="5"/>
  <c r="BG171" i="5"/>
  <c r="BF171" i="5"/>
  <c r="T171" i="5"/>
  <c r="R171" i="5"/>
  <c r="P171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3" i="5"/>
  <c r="BH163" i="5"/>
  <c r="BG163" i="5"/>
  <c r="BF163" i="5"/>
  <c r="T163" i="5"/>
  <c r="R163" i="5"/>
  <c r="P163" i="5"/>
  <c r="BI161" i="5"/>
  <c r="BH161" i="5"/>
  <c r="BG161" i="5"/>
  <c r="BF161" i="5"/>
  <c r="T161" i="5"/>
  <c r="R161" i="5"/>
  <c r="P161" i="5"/>
  <c r="BI159" i="5"/>
  <c r="BH159" i="5"/>
  <c r="BG159" i="5"/>
  <c r="BF159" i="5"/>
  <c r="T159" i="5"/>
  <c r="R159" i="5"/>
  <c r="P159" i="5"/>
  <c r="BI157" i="5"/>
  <c r="BH157" i="5"/>
  <c r="BG157" i="5"/>
  <c r="BF157" i="5"/>
  <c r="T157" i="5"/>
  <c r="R157" i="5"/>
  <c r="P157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49" i="5"/>
  <c r="BH149" i="5"/>
  <c r="BG149" i="5"/>
  <c r="BF149" i="5"/>
  <c r="T149" i="5"/>
  <c r="R149" i="5"/>
  <c r="P149" i="5"/>
  <c r="BI147" i="5"/>
  <c r="BH147" i="5"/>
  <c r="BG147" i="5"/>
  <c r="BF147" i="5"/>
  <c r="T147" i="5"/>
  <c r="R147" i="5"/>
  <c r="P147" i="5"/>
  <c r="BI145" i="5"/>
  <c r="BH145" i="5"/>
  <c r="BG145" i="5"/>
  <c r="BF145" i="5"/>
  <c r="T145" i="5"/>
  <c r="R145" i="5"/>
  <c r="P145" i="5"/>
  <c r="BI142" i="5"/>
  <c r="BH142" i="5"/>
  <c r="BG142" i="5"/>
  <c r="BF142" i="5"/>
  <c r="T142" i="5"/>
  <c r="R142" i="5"/>
  <c r="P142" i="5"/>
  <c r="BI139" i="5"/>
  <c r="BH139" i="5"/>
  <c r="BG139" i="5"/>
  <c r="BF139" i="5"/>
  <c r="T139" i="5"/>
  <c r="R139" i="5"/>
  <c r="P139" i="5"/>
  <c r="BI136" i="5"/>
  <c r="BH136" i="5"/>
  <c r="BG136" i="5"/>
  <c r="BF136" i="5"/>
  <c r="T136" i="5"/>
  <c r="R136" i="5"/>
  <c r="P136" i="5"/>
  <c r="J129" i="5"/>
  <c r="F129" i="5"/>
  <c r="F127" i="5"/>
  <c r="E125" i="5"/>
  <c r="J91" i="5"/>
  <c r="F91" i="5"/>
  <c r="F89" i="5"/>
  <c r="E87" i="5"/>
  <c r="J24" i="5"/>
  <c r="E24" i="5"/>
  <c r="J92" i="5" s="1"/>
  <c r="J23" i="5"/>
  <c r="J18" i="5"/>
  <c r="E18" i="5"/>
  <c r="F92" i="5" s="1"/>
  <c r="J17" i="5"/>
  <c r="J12" i="5"/>
  <c r="J127" i="5" s="1"/>
  <c r="E7" i="5"/>
  <c r="E85" i="5"/>
  <c r="J41" i="4"/>
  <c r="J40" i="4"/>
  <c r="AY99" i="1" s="1"/>
  <c r="J39" i="4"/>
  <c r="AX99" i="1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J125" i="4"/>
  <c r="F125" i="4"/>
  <c r="F123" i="4"/>
  <c r="E121" i="4"/>
  <c r="J95" i="4"/>
  <c r="F95" i="4"/>
  <c r="F93" i="4"/>
  <c r="E91" i="4"/>
  <c r="J28" i="4"/>
  <c r="E28" i="4"/>
  <c r="J126" i="4" s="1"/>
  <c r="J27" i="4"/>
  <c r="J22" i="4"/>
  <c r="E22" i="4"/>
  <c r="F126" i="4" s="1"/>
  <c r="J21" i="4"/>
  <c r="J16" i="4"/>
  <c r="J93" i="4" s="1"/>
  <c r="E7" i="4"/>
  <c r="E115" i="4" s="1"/>
  <c r="J41" i="3"/>
  <c r="J40" i="3"/>
  <c r="AY98" i="1" s="1"/>
  <c r="J39" i="3"/>
  <c r="AX98" i="1" s="1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J127" i="3"/>
  <c r="F127" i="3"/>
  <c r="F125" i="3"/>
  <c r="E123" i="3"/>
  <c r="J95" i="3"/>
  <c r="F95" i="3"/>
  <c r="F93" i="3"/>
  <c r="E91" i="3"/>
  <c r="J28" i="3"/>
  <c r="E28" i="3"/>
  <c r="J128" i="3" s="1"/>
  <c r="J27" i="3"/>
  <c r="J22" i="3"/>
  <c r="E22" i="3"/>
  <c r="F128" i="3" s="1"/>
  <c r="J21" i="3"/>
  <c r="J16" i="3"/>
  <c r="J125" i="3"/>
  <c r="E7" i="3"/>
  <c r="E85" i="3" s="1"/>
  <c r="J37" i="2"/>
  <c r="J36" i="2"/>
  <c r="AY96" i="1" s="1"/>
  <c r="J35" i="2"/>
  <c r="AX96" i="1" s="1"/>
  <c r="BI2163" i="2"/>
  <c r="BH2163" i="2"/>
  <c r="BG2163" i="2"/>
  <c r="BF2163" i="2"/>
  <c r="T2163" i="2"/>
  <c r="R2163" i="2"/>
  <c r="P2163" i="2"/>
  <c r="BI2159" i="2"/>
  <c r="BH2159" i="2"/>
  <c r="BG2159" i="2"/>
  <c r="BF2159" i="2"/>
  <c r="T2159" i="2"/>
  <c r="R2159" i="2"/>
  <c r="P2159" i="2"/>
  <c r="BI2155" i="2"/>
  <c r="BH2155" i="2"/>
  <c r="BG2155" i="2"/>
  <c r="BF2155" i="2"/>
  <c r="T2155" i="2"/>
  <c r="R2155" i="2"/>
  <c r="P2155" i="2"/>
  <c r="BI2151" i="2"/>
  <c r="BH2151" i="2"/>
  <c r="BG2151" i="2"/>
  <c r="BF2151" i="2"/>
  <c r="T2151" i="2"/>
  <c r="R2151" i="2"/>
  <c r="P2151" i="2"/>
  <c r="BI2142" i="2"/>
  <c r="BH2142" i="2"/>
  <c r="BG2142" i="2"/>
  <c r="BF2142" i="2"/>
  <c r="T2142" i="2"/>
  <c r="R2142" i="2"/>
  <c r="P2142" i="2"/>
  <c r="BI2138" i="2"/>
  <c r="BH2138" i="2"/>
  <c r="BG2138" i="2"/>
  <c r="BF2138" i="2"/>
  <c r="T2138" i="2"/>
  <c r="R2138" i="2"/>
  <c r="P2138" i="2"/>
  <c r="BI2134" i="2"/>
  <c r="BH2134" i="2"/>
  <c r="BG2134" i="2"/>
  <c r="BF2134" i="2"/>
  <c r="T2134" i="2"/>
  <c r="R2134" i="2"/>
  <c r="P2134" i="2"/>
  <c r="BI2130" i="2"/>
  <c r="BH2130" i="2"/>
  <c r="BG2130" i="2"/>
  <c r="BF2130" i="2"/>
  <c r="T2130" i="2"/>
  <c r="R2130" i="2"/>
  <c r="P2130" i="2"/>
  <c r="BI2126" i="2"/>
  <c r="BH2126" i="2"/>
  <c r="BG2126" i="2"/>
  <c r="BF2126" i="2"/>
  <c r="T2126" i="2"/>
  <c r="R2126" i="2"/>
  <c r="P2126" i="2"/>
  <c r="BI2122" i="2"/>
  <c r="BH2122" i="2"/>
  <c r="BG2122" i="2"/>
  <c r="BF2122" i="2"/>
  <c r="T2122" i="2"/>
  <c r="R2122" i="2"/>
  <c r="P2122" i="2"/>
  <c r="BI2118" i="2"/>
  <c r="BH2118" i="2"/>
  <c r="BG2118" i="2"/>
  <c r="BF2118" i="2"/>
  <c r="T2118" i="2"/>
  <c r="R2118" i="2"/>
  <c r="P2118" i="2"/>
  <c r="BI2114" i="2"/>
  <c r="BH2114" i="2"/>
  <c r="BG2114" i="2"/>
  <c r="BF2114" i="2"/>
  <c r="T2114" i="2"/>
  <c r="R2114" i="2"/>
  <c r="P2114" i="2"/>
  <c r="BI2108" i="2"/>
  <c r="BH2108" i="2"/>
  <c r="BG2108" i="2"/>
  <c r="BF2108" i="2"/>
  <c r="T2108" i="2"/>
  <c r="R2108" i="2"/>
  <c r="P2108" i="2"/>
  <c r="BI2104" i="2"/>
  <c r="BH2104" i="2"/>
  <c r="BG2104" i="2"/>
  <c r="BF2104" i="2"/>
  <c r="T2104" i="2"/>
  <c r="R2104" i="2"/>
  <c r="P2104" i="2"/>
  <c r="BI2100" i="2"/>
  <c r="BH2100" i="2"/>
  <c r="BG2100" i="2"/>
  <c r="BF2100" i="2"/>
  <c r="T2100" i="2"/>
  <c r="R2100" i="2"/>
  <c r="P2100" i="2"/>
  <c r="BI2096" i="2"/>
  <c r="BH2096" i="2"/>
  <c r="BG2096" i="2"/>
  <c r="BF2096" i="2"/>
  <c r="T2096" i="2"/>
  <c r="R2096" i="2"/>
  <c r="P2096" i="2"/>
  <c r="BI2092" i="2"/>
  <c r="BH2092" i="2"/>
  <c r="BG2092" i="2"/>
  <c r="BF2092" i="2"/>
  <c r="T2092" i="2"/>
  <c r="R2092" i="2"/>
  <c r="P2092" i="2"/>
  <c r="BI2088" i="2"/>
  <c r="BH2088" i="2"/>
  <c r="BG2088" i="2"/>
  <c r="BF2088" i="2"/>
  <c r="T2088" i="2"/>
  <c r="R2088" i="2"/>
  <c r="P2088" i="2"/>
  <c r="BI2082" i="2"/>
  <c r="BH2082" i="2"/>
  <c r="BG2082" i="2"/>
  <c r="BF2082" i="2"/>
  <c r="T2082" i="2"/>
  <c r="R2082" i="2"/>
  <c r="P2082" i="2"/>
  <c r="BI2078" i="2"/>
  <c r="BH2078" i="2"/>
  <c r="BG2078" i="2"/>
  <c r="BF2078" i="2"/>
  <c r="T2078" i="2"/>
  <c r="R2078" i="2"/>
  <c r="P2078" i="2"/>
  <c r="BI2074" i="2"/>
  <c r="BH2074" i="2"/>
  <c r="BG2074" i="2"/>
  <c r="BF2074" i="2"/>
  <c r="T2074" i="2"/>
  <c r="R2074" i="2"/>
  <c r="P2074" i="2"/>
  <c r="BI2067" i="2"/>
  <c r="BH2067" i="2"/>
  <c r="BG2067" i="2"/>
  <c r="BF2067" i="2"/>
  <c r="T2067" i="2"/>
  <c r="R2067" i="2"/>
  <c r="P2067" i="2"/>
  <c r="BI2063" i="2"/>
  <c r="BH2063" i="2"/>
  <c r="BG2063" i="2"/>
  <c r="BF2063" i="2"/>
  <c r="T2063" i="2"/>
  <c r="R2063" i="2"/>
  <c r="P2063" i="2"/>
  <c r="BI2059" i="2"/>
  <c r="BH2059" i="2"/>
  <c r="BG2059" i="2"/>
  <c r="BF2059" i="2"/>
  <c r="T2059" i="2"/>
  <c r="R2059" i="2"/>
  <c r="P2059" i="2"/>
  <c r="BI2055" i="2"/>
  <c r="BH2055" i="2"/>
  <c r="BG2055" i="2"/>
  <c r="BF2055" i="2"/>
  <c r="T2055" i="2"/>
  <c r="R2055" i="2"/>
  <c r="P2055" i="2"/>
  <c r="BI2051" i="2"/>
  <c r="BH2051" i="2"/>
  <c r="BG2051" i="2"/>
  <c r="BF2051" i="2"/>
  <c r="T2051" i="2"/>
  <c r="R2051" i="2"/>
  <c r="P2051" i="2"/>
  <c r="BI2045" i="2"/>
  <c r="BH2045" i="2"/>
  <c r="BG2045" i="2"/>
  <c r="BF2045" i="2"/>
  <c r="T2045" i="2"/>
  <c r="R2045" i="2"/>
  <c r="P2045" i="2"/>
  <c r="BI2041" i="2"/>
  <c r="BH2041" i="2"/>
  <c r="BG2041" i="2"/>
  <c r="BF2041" i="2"/>
  <c r="T2041" i="2"/>
  <c r="R2041" i="2"/>
  <c r="P2041" i="2"/>
  <c r="BI1995" i="2"/>
  <c r="BH1995" i="2"/>
  <c r="BG1995" i="2"/>
  <c r="BF1995" i="2"/>
  <c r="T1995" i="2"/>
  <c r="R1995" i="2"/>
  <c r="P1995" i="2"/>
  <c r="BI1989" i="2"/>
  <c r="BH1989" i="2"/>
  <c r="BG1989" i="2"/>
  <c r="BF1989" i="2"/>
  <c r="T1989" i="2"/>
  <c r="R1989" i="2"/>
  <c r="P1989" i="2"/>
  <c r="BI1985" i="2"/>
  <c r="BH1985" i="2"/>
  <c r="BG1985" i="2"/>
  <c r="BF1985" i="2"/>
  <c r="T1985" i="2"/>
  <c r="R1985" i="2"/>
  <c r="P1985" i="2"/>
  <c r="BI1981" i="2"/>
  <c r="BH1981" i="2"/>
  <c r="BG1981" i="2"/>
  <c r="BF1981" i="2"/>
  <c r="T1981" i="2"/>
  <c r="R1981" i="2"/>
  <c r="P1981" i="2"/>
  <c r="BI1977" i="2"/>
  <c r="BH1977" i="2"/>
  <c r="BG1977" i="2"/>
  <c r="BF1977" i="2"/>
  <c r="T1977" i="2"/>
  <c r="R1977" i="2"/>
  <c r="P1977" i="2"/>
  <c r="BI1973" i="2"/>
  <c r="BH1973" i="2"/>
  <c r="BG1973" i="2"/>
  <c r="BF1973" i="2"/>
  <c r="T1973" i="2"/>
  <c r="R1973" i="2"/>
  <c r="P1973" i="2"/>
  <c r="BI1964" i="2"/>
  <c r="BH1964" i="2"/>
  <c r="BG1964" i="2"/>
  <c r="BF1964" i="2"/>
  <c r="T1964" i="2"/>
  <c r="R1964" i="2"/>
  <c r="P1964" i="2"/>
  <c r="BI1955" i="2"/>
  <c r="BH1955" i="2"/>
  <c r="BG1955" i="2"/>
  <c r="BF1955" i="2"/>
  <c r="T1955" i="2"/>
  <c r="R1955" i="2"/>
  <c r="P1955" i="2"/>
  <c r="BI1944" i="2"/>
  <c r="BH1944" i="2"/>
  <c r="BG1944" i="2"/>
  <c r="BF1944" i="2"/>
  <c r="T1944" i="2"/>
  <c r="R1944" i="2"/>
  <c r="P1944" i="2"/>
  <c r="BI1940" i="2"/>
  <c r="BH1940" i="2"/>
  <c r="BG1940" i="2"/>
  <c r="BF1940" i="2"/>
  <c r="T1940" i="2"/>
  <c r="R1940" i="2"/>
  <c r="P1940" i="2"/>
  <c r="BI1934" i="2"/>
  <c r="BH1934" i="2"/>
  <c r="BG1934" i="2"/>
  <c r="BF1934" i="2"/>
  <c r="T1934" i="2"/>
  <c r="R1934" i="2"/>
  <c r="P1934" i="2"/>
  <c r="BI1915" i="2"/>
  <c r="BH1915" i="2"/>
  <c r="BG1915" i="2"/>
  <c r="BF1915" i="2"/>
  <c r="T1915" i="2"/>
  <c r="R1915" i="2"/>
  <c r="P1915" i="2"/>
  <c r="BI1909" i="2"/>
  <c r="BH1909" i="2"/>
  <c r="BG1909" i="2"/>
  <c r="BF1909" i="2"/>
  <c r="T1909" i="2"/>
  <c r="R1909" i="2"/>
  <c r="P1909" i="2"/>
  <c r="BI1905" i="2"/>
  <c r="BH1905" i="2"/>
  <c r="BG1905" i="2"/>
  <c r="BF1905" i="2"/>
  <c r="T1905" i="2"/>
  <c r="R1905" i="2"/>
  <c r="P1905" i="2"/>
  <c r="BI1901" i="2"/>
  <c r="BH1901" i="2"/>
  <c r="BG1901" i="2"/>
  <c r="BF1901" i="2"/>
  <c r="T1901" i="2"/>
  <c r="R1901" i="2"/>
  <c r="P1901" i="2"/>
  <c r="BI1894" i="2"/>
  <c r="BH1894" i="2"/>
  <c r="BG1894" i="2"/>
  <c r="BF1894" i="2"/>
  <c r="T1894" i="2"/>
  <c r="R1894" i="2"/>
  <c r="P1894" i="2"/>
  <c r="BI1854" i="2"/>
  <c r="BH1854" i="2"/>
  <c r="BG1854" i="2"/>
  <c r="BF1854" i="2"/>
  <c r="T1854" i="2"/>
  <c r="R1854" i="2"/>
  <c r="P1854" i="2"/>
  <c r="BI1852" i="2"/>
  <c r="BH1852" i="2"/>
  <c r="BG1852" i="2"/>
  <c r="BF1852" i="2"/>
  <c r="T1852" i="2"/>
  <c r="R1852" i="2"/>
  <c r="P1852" i="2"/>
  <c r="BI1849" i="2"/>
  <c r="BH1849" i="2"/>
  <c r="BG1849" i="2"/>
  <c r="BF1849" i="2"/>
  <c r="T1849" i="2"/>
  <c r="R1849" i="2"/>
  <c r="P1849" i="2"/>
  <c r="BI1824" i="2"/>
  <c r="BH1824" i="2"/>
  <c r="BG1824" i="2"/>
  <c r="BF1824" i="2"/>
  <c r="T1824" i="2"/>
  <c r="R1824" i="2"/>
  <c r="P1824" i="2"/>
  <c r="BI1711" i="2"/>
  <c r="BH1711" i="2"/>
  <c r="BG1711" i="2"/>
  <c r="BF1711" i="2"/>
  <c r="T1711" i="2"/>
  <c r="R1711" i="2"/>
  <c r="P1711" i="2"/>
  <c r="BI1598" i="2"/>
  <c r="BH1598" i="2"/>
  <c r="BG1598" i="2"/>
  <c r="BF1598" i="2"/>
  <c r="T1598" i="2"/>
  <c r="R1598" i="2"/>
  <c r="P1598" i="2"/>
  <c r="BI1573" i="2"/>
  <c r="BH1573" i="2"/>
  <c r="BG1573" i="2"/>
  <c r="BF1573" i="2"/>
  <c r="T1573" i="2"/>
  <c r="R1573" i="2"/>
  <c r="P1573" i="2"/>
  <c r="BI1460" i="2"/>
  <c r="BH1460" i="2"/>
  <c r="BG1460" i="2"/>
  <c r="BF1460" i="2"/>
  <c r="T1460" i="2"/>
  <c r="R1460" i="2"/>
  <c r="P1460" i="2"/>
  <c r="BI1435" i="2"/>
  <c r="BH1435" i="2"/>
  <c r="BG1435" i="2"/>
  <c r="BF1435" i="2"/>
  <c r="T1435" i="2"/>
  <c r="R1435" i="2"/>
  <c r="P1435" i="2"/>
  <c r="BI1410" i="2"/>
  <c r="BH1410" i="2"/>
  <c r="BG1410" i="2"/>
  <c r="BF1410" i="2"/>
  <c r="T1410" i="2"/>
  <c r="R1410" i="2"/>
  <c r="P1410" i="2"/>
  <c r="BI1297" i="2"/>
  <c r="BH1297" i="2"/>
  <c r="BG1297" i="2"/>
  <c r="BF1297" i="2"/>
  <c r="T1297" i="2"/>
  <c r="R1297" i="2"/>
  <c r="P1297" i="2"/>
  <c r="BI1294" i="2"/>
  <c r="BH1294" i="2"/>
  <c r="BG1294" i="2"/>
  <c r="BF1294" i="2"/>
  <c r="T1294" i="2"/>
  <c r="R1294" i="2"/>
  <c r="P1294" i="2"/>
  <c r="BI1290" i="2"/>
  <c r="BH1290" i="2"/>
  <c r="BG1290" i="2"/>
  <c r="BF1290" i="2"/>
  <c r="T1290" i="2"/>
  <c r="R1290" i="2"/>
  <c r="P1290" i="2"/>
  <c r="BI1289" i="2"/>
  <c r="BH1289" i="2"/>
  <c r="BG1289" i="2"/>
  <c r="BF1289" i="2"/>
  <c r="T1289" i="2"/>
  <c r="R1289" i="2"/>
  <c r="P1289" i="2"/>
  <c r="BI1286" i="2"/>
  <c r="BH1286" i="2"/>
  <c r="BG1286" i="2"/>
  <c r="BF1286" i="2"/>
  <c r="T1286" i="2"/>
  <c r="R1286" i="2"/>
  <c r="P1286" i="2"/>
  <c r="BI1284" i="2"/>
  <c r="BH1284" i="2"/>
  <c r="BG1284" i="2"/>
  <c r="BF1284" i="2"/>
  <c r="T1284" i="2"/>
  <c r="R1284" i="2"/>
  <c r="P1284" i="2"/>
  <c r="BI1282" i="2"/>
  <c r="BH1282" i="2"/>
  <c r="BG1282" i="2"/>
  <c r="BF1282" i="2"/>
  <c r="T1282" i="2"/>
  <c r="R1282" i="2"/>
  <c r="P1282" i="2"/>
  <c r="BI1278" i="2"/>
  <c r="BH1278" i="2"/>
  <c r="BG1278" i="2"/>
  <c r="BF1278" i="2"/>
  <c r="T1278" i="2"/>
  <c r="R1278" i="2"/>
  <c r="P1278" i="2"/>
  <c r="BI1276" i="2"/>
  <c r="BH1276" i="2"/>
  <c r="BG1276" i="2"/>
  <c r="BF1276" i="2"/>
  <c r="T1276" i="2"/>
  <c r="R1276" i="2"/>
  <c r="P1276" i="2"/>
  <c r="BI1270" i="2"/>
  <c r="BH1270" i="2"/>
  <c r="BG1270" i="2"/>
  <c r="BF1270" i="2"/>
  <c r="T1270" i="2"/>
  <c r="R1270" i="2"/>
  <c r="P1270" i="2"/>
  <c r="BI1267" i="2"/>
  <c r="BH1267" i="2"/>
  <c r="BG1267" i="2"/>
  <c r="BF1267" i="2"/>
  <c r="T1267" i="2"/>
  <c r="R1267" i="2"/>
  <c r="P1267" i="2"/>
  <c r="BI1264" i="2"/>
  <c r="BH1264" i="2"/>
  <c r="BG1264" i="2"/>
  <c r="BF1264" i="2"/>
  <c r="T1264" i="2"/>
  <c r="R1264" i="2"/>
  <c r="P1264" i="2"/>
  <c r="BI1257" i="2"/>
  <c r="BH1257" i="2"/>
  <c r="BG1257" i="2"/>
  <c r="BF1257" i="2"/>
  <c r="T1257" i="2"/>
  <c r="R1257" i="2"/>
  <c r="P1257" i="2"/>
  <c r="BI1254" i="2"/>
  <c r="BH1254" i="2"/>
  <c r="BG1254" i="2"/>
  <c r="BF1254" i="2"/>
  <c r="T1254" i="2"/>
  <c r="R1254" i="2"/>
  <c r="P1254" i="2"/>
  <c r="BI1251" i="2"/>
  <c r="BH1251" i="2"/>
  <c r="BG1251" i="2"/>
  <c r="BF1251" i="2"/>
  <c r="T1251" i="2"/>
  <c r="R1251" i="2"/>
  <c r="P1251" i="2"/>
  <c r="BI1248" i="2"/>
  <c r="BH1248" i="2"/>
  <c r="BG1248" i="2"/>
  <c r="BF1248" i="2"/>
  <c r="T1248" i="2"/>
  <c r="R1248" i="2"/>
  <c r="P1248" i="2"/>
  <c r="BI1246" i="2"/>
  <c r="BH1246" i="2"/>
  <c r="BG1246" i="2"/>
  <c r="BF1246" i="2"/>
  <c r="T1246" i="2"/>
  <c r="R1246" i="2"/>
  <c r="P1246" i="2"/>
  <c r="BI1245" i="2"/>
  <c r="BH1245" i="2"/>
  <c r="BG1245" i="2"/>
  <c r="BF1245" i="2"/>
  <c r="T1245" i="2"/>
  <c r="R1245" i="2"/>
  <c r="P1245" i="2"/>
  <c r="BI1242" i="2"/>
  <c r="BH1242" i="2"/>
  <c r="BG1242" i="2"/>
  <c r="BF1242" i="2"/>
  <c r="T1242" i="2"/>
  <c r="R1242" i="2"/>
  <c r="P1242" i="2"/>
  <c r="BI1241" i="2"/>
  <c r="BH1241" i="2"/>
  <c r="BG1241" i="2"/>
  <c r="BF1241" i="2"/>
  <c r="T1241" i="2"/>
  <c r="R1241" i="2"/>
  <c r="P1241" i="2"/>
  <c r="BI1238" i="2"/>
  <c r="BH1238" i="2"/>
  <c r="BG1238" i="2"/>
  <c r="BF1238" i="2"/>
  <c r="T1238" i="2"/>
  <c r="R1238" i="2"/>
  <c r="P1238" i="2"/>
  <c r="BI1237" i="2"/>
  <c r="BH1237" i="2"/>
  <c r="BG1237" i="2"/>
  <c r="BF1237" i="2"/>
  <c r="T1237" i="2"/>
  <c r="R1237" i="2"/>
  <c r="P1237" i="2"/>
  <c r="BI1236" i="2"/>
  <c r="BH1236" i="2"/>
  <c r="BG1236" i="2"/>
  <c r="BF1236" i="2"/>
  <c r="T1236" i="2"/>
  <c r="R1236" i="2"/>
  <c r="P1236" i="2"/>
  <c r="BI1235" i="2"/>
  <c r="BH1235" i="2"/>
  <c r="BG1235" i="2"/>
  <c r="BF1235" i="2"/>
  <c r="T1235" i="2"/>
  <c r="R1235" i="2"/>
  <c r="P1235" i="2"/>
  <c r="BI1234" i="2"/>
  <c r="BH1234" i="2"/>
  <c r="BG1234" i="2"/>
  <c r="BF1234" i="2"/>
  <c r="T1234" i="2"/>
  <c r="R1234" i="2"/>
  <c r="P1234" i="2"/>
  <c r="BI1233" i="2"/>
  <c r="BH1233" i="2"/>
  <c r="BG1233" i="2"/>
  <c r="BF1233" i="2"/>
  <c r="T1233" i="2"/>
  <c r="R1233" i="2"/>
  <c r="P1233" i="2"/>
  <c r="BI1232" i="2"/>
  <c r="BH1232" i="2"/>
  <c r="BG1232" i="2"/>
  <c r="BF1232" i="2"/>
  <c r="T1232" i="2"/>
  <c r="R1232" i="2"/>
  <c r="P1232" i="2"/>
  <c r="BI1231" i="2"/>
  <c r="BH1231" i="2"/>
  <c r="BG1231" i="2"/>
  <c r="BF1231" i="2"/>
  <c r="T1231" i="2"/>
  <c r="R1231" i="2"/>
  <c r="P1231" i="2"/>
  <c r="BI1230" i="2"/>
  <c r="BH1230" i="2"/>
  <c r="BG1230" i="2"/>
  <c r="BF1230" i="2"/>
  <c r="T1230" i="2"/>
  <c r="R1230" i="2"/>
  <c r="P1230" i="2"/>
  <c r="BI1229" i="2"/>
  <c r="BH1229" i="2"/>
  <c r="BG1229" i="2"/>
  <c r="BF1229" i="2"/>
  <c r="T1229" i="2"/>
  <c r="R1229" i="2"/>
  <c r="P1229" i="2"/>
  <c r="BI1228" i="2"/>
  <c r="BH1228" i="2"/>
  <c r="BG1228" i="2"/>
  <c r="BF1228" i="2"/>
  <c r="T1228" i="2"/>
  <c r="R1228" i="2"/>
  <c r="P1228" i="2"/>
  <c r="BI1227" i="2"/>
  <c r="BH1227" i="2"/>
  <c r="BG1227" i="2"/>
  <c r="BF1227" i="2"/>
  <c r="T1227" i="2"/>
  <c r="R1227" i="2"/>
  <c r="P1227" i="2"/>
  <c r="BI1226" i="2"/>
  <c r="BH1226" i="2"/>
  <c r="BG1226" i="2"/>
  <c r="BF1226" i="2"/>
  <c r="T1226" i="2"/>
  <c r="R1226" i="2"/>
  <c r="P1226" i="2"/>
  <c r="BI1225" i="2"/>
  <c r="BH1225" i="2"/>
  <c r="BG1225" i="2"/>
  <c r="BF1225" i="2"/>
  <c r="T1225" i="2"/>
  <c r="R1225" i="2"/>
  <c r="P1225" i="2"/>
  <c r="BI1224" i="2"/>
  <c r="BH1224" i="2"/>
  <c r="BG1224" i="2"/>
  <c r="BF1224" i="2"/>
  <c r="T1224" i="2"/>
  <c r="R1224" i="2"/>
  <c r="P1224" i="2"/>
  <c r="BI1223" i="2"/>
  <c r="BH1223" i="2"/>
  <c r="BG1223" i="2"/>
  <c r="BF1223" i="2"/>
  <c r="T1223" i="2"/>
  <c r="R1223" i="2"/>
  <c r="P1223" i="2"/>
  <c r="BI1221" i="2"/>
  <c r="BH1221" i="2"/>
  <c r="BG1221" i="2"/>
  <c r="BF1221" i="2"/>
  <c r="T1221" i="2"/>
  <c r="R1221" i="2"/>
  <c r="P1221" i="2"/>
  <c r="BI1220" i="2"/>
  <c r="BH1220" i="2"/>
  <c r="BG1220" i="2"/>
  <c r="BF1220" i="2"/>
  <c r="T1220" i="2"/>
  <c r="R1220" i="2"/>
  <c r="P1220" i="2"/>
  <c r="BI1218" i="2"/>
  <c r="BH1218" i="2"/>
  <c r="BG1218" i="2"/>
  <c r="BF1218" i="2"/>
  <c r="T1218" i="2"/>
  <c r="R1218" i="2"/>
  <c r="P1218" i="2"/>
  <c r="BI1216" i="2"/>
  <c r="BH1216" i="2"/>
  <c r="BG1216" i="2"/>
  <c r="BF1216" i="2"/>
  <c r="T1216" i="2"/>
  <c r="R1216" i="2"/>
  <c r="P1216" i="2"/>
  <c r="BI1214" i="2"/>
  <c r="BH1214" i="2"/>
  <c r="BG1214" i="2"/>
  <c r="BF1214" i="2"/>
  <c r="T1214" i="2"/>
  <c r="R1214" i="2"/>
  <c r="P1214" i="2"/>
  <c r="BI1212" i="2"/>
  <c r="BH1212" i="2"/>
  <c r="BG1212" i="2"/>
  <c r="BF1212" i="2"/>
  <c r="T1212" i="2"/>
  <c r="R1212" i="2"/>
  <c r="P1212" i="2"/>
  <c r="BI1211" i="2"/>
  <c r="BH1211" i="2"/>
  <c r="BG1211" i="2"/>
  <c r="BF1211" i="2"/>
  <c r="T1211" i="2"/>
  <c r="R1211" i="2"/>
  <c r="P1211" i="2"/>
  <c r="BI1210" i="2"/>
  <c r="BH1210" i="2"/>
  <c r="BG1210" i="2"/>
  <c r="BF1210" i="2"/>
  <c r="T1210" i="2"/>
  <c r="R1210" i="2"/>
  <c r="P1210" i="2"/>
  <c r="BI1201" i="2"/>
  <c r="BH1201" i="2"/>
  <c r="BG1201" i="2"/>
  <c r="BF1201" i="2"/>
  <c r="T1201" i="2"/>
  <c r="R1201" i="2"/>
  <c r="P1201" i="2"/>
  <c r="BI1199" i="2"/>
  <c r="BH1199" i="2"/>
  <c r="BG1199" i="2"/>
  <c r="BF1199" i="2"/>
  <c r="T1199" i="2"/>
  <c r="R1199" i="2"/>
  <c r="P1199" i="2"/>
  <c r="BI1197" i="2"/>
  <c r="BH1197" i="2"/>
  <c r="BG1197" i="2"/>
  <c r="BF1197" i="2"/>
  <c r="T1197" i="2"/>
  <c r="R1197" i="2"/>
  <c r="P1197" i="2"/>
  <c r="BI1192" i="2"/>
  <c r="BH1192" i="2"/>
  <c r="BG1192" i="2"/>
  <c r="BF1192" i="2"/>
  <c r="T1192" i="2"/>
  <c r="R1192" i="2"/>
  <c r="P1192" i="2"/>
  <c r="BI1190" i="2"/>
  <c r="BH1190" i="2"/>
  <c r="BG1190" i="2"/>
  <c r="BF1190" i="2"/>
  <c r="T1190" i="2"/>
  <c r="R1190" i="2"/>
  <c r="P1190" i="2"/>
  <c r="BI1188" i="2"/>
  <c r="BH1188" i="2"/>
  <c r="BG1188" i="2"/>
  <c r="BF1188" i="2"/>
  <c r="T1188" i="2"/>
  <c r="R1188" i="2"/>
  <c r="P1188" i="2"/>
  <c r="BI1186" i="2"/>
  <c r="BH1186" i="2"/>
  <c r="BG1186" i="2"/>
  <c r="BF1186" i="2"/>
  <c r="T1186" i="2"/>
  <c r="R1186" i="2"/>
  <c r="P1186" i="2"/>
  <c r="BI1185" i="2"/>
  <c r="BH1185" i="2"/>
  <c r="BG1185" i="2"/>
  <c r="BF1185" i="2"/>
  <c r="T1185" i="2"/>
  <c r="R1185" i="2"/>
  <c r="P1185" i="2"/>
  <c r="BI1184" i="2"/>
  <c r="BH1184" i="2"/>
  <c r="BG1184" i="2"/>
  <c r="BF1184" i="2"/>
  <c r="T1184" i="2"/>
  <c r="R1184" i="2"/>
  <c r="P1184" i="2"/>
  <c r="BI1183" i="2"/>
  <c r="BH1183" i="2"/>
  <c r="BG1183" i="2"/>
  <c r="BF1183" i="2"/>
  <c r="T1183" i="2"/>
  <c r="R1183" i="2"/>
  <c r="P1183" i="2"/>
  <c r="BI1182" i="2"/>
  <c r="BH1182" i="2"/>
  <c r="BG1182" i="2"/>
  <c r="BF1182" i="2"/>
  <c r="T1182" i="2"/>
  <c r="R1182" i="2"/>
  <c r="P1182" i="2"/>
  <c r="BI1181" i="2"/>
  <c r="BH1181" i="2"/>
  <c r="BG1181" i="2"/>
  <c r="BF1181" i="2"/>
  <c r="T1181" i="2"/>
  <c r="R1181" i="2"/>
  <c r="P1181" i="2"/>
  <c r="BI1180" i="2"/>
  <c r="BH1180" i="2"/>
  <c r="BG1180" i="2"/>
  <c r="BF1180" i="2"/>
  <c r="T1180" i="2"/>
  <c r="R1180" i="2"/>
  <c r="P1180" i="2"/>
  <c r="BI1179" i="2"/>
  <c r="BH1179" i="2"/>
  <c r="BG1179" i="2"/>
  <c r="BF1179" i="2"/>
  <c r="T1179" i="2"/>
  <c r="R1179" i="2"/>
  <c r="P1179" i="2"/>
  <c r="BI1178" i="2"/>
  <c r="BH1178" i="2"/>
  <c r="BG1178" i="2"/>
  <c r="BF1178" i="2"/>
  <c r="T1178" i="2"/>
  <c r="R1178" i="2"/>
  <c r="P1178" i="2"/>
  <c r="BI1177" i="2"/>
  <c r="BH1177" i="2"/>
  <c r="BG1177" i="2"/>
  <c r="BF1177" i="2"/>
  <c r="T1177" i="2"/>
  <c r="R1177" i="2"/>
  <c r="P1177" i="2"/>
  <c r="BI1176" i="2"/>
  <c r="BH1176" i="2"/>
  <c r="BG1176" i="2"/>
  <c r="BF1176" i="2"/>
  <c r="T1176" i="2"/>
  <c r="R1176" i="2"/>
  <c r="P1176" i="2"/>
  <c r="BI1175" i="2"/>
  <c r="BH1175" i="2"/>
  <c r="BG1175" i="2"/>
  <c r="BF1175" i="2"/>
  <c r="T1175" i="2"/>
  <c r="R1175" i="2"/>
  <c r="P1175" i="2"/>
  <c r="BI1174" i="2"/>
  <c r="BH1174" i="2"/>
  <c r="BG1174" i="2"/>
  <c r="BF1174" i="2"/>
  <c r="T1174" i="2"/>
  <c r="R1174" i="2"/>
  <c r="P1174" i="2"/>
  <c r="BI1173" i="2"/>
  <c r="BH1173" i="2"/>
  <c r="BG1173" i="2"/>
  <c r="BF1173" i="2"/>
  <c r="T1173" i="2"/>
  <c r="R1173" i="2"/>
  <c r="P1173" i="2"/>
  <c r="BI1172" i="2"/>
  <c r="BH1172" i="2"/>
  <c r="BG1172" i="2"/>
  <c r="BF1172" i="2"/>
  <c r="T1172" i="2"/>
  <c r="R1172" i="2"/>
  <c r="P1172" i="2"/>
  <c r="BI1171" i="2"/>
  <c r="BH1171" i="2"/>
  <c r="BG1171" i="2"/>
  <c r="BF1171" i="2"/>
  <c r="T1171" i="2"/>
  <c r="R1171" i="2"/>
  <c r="P1171" i="2"/>
  <c r="BI1170" i="2"/>
  <c r="BH1170" i="2"/>
  <c r="BG1170" i="2"/>
  <c r="BF1170" i="2"/>
  <c r="T1170" i="2"/>
  <c r="R1170" i="2"/>
  <c r="P1170" i="2"/>
  <c r="BI1169" i="2"/>
  <c r="BH1169" i="2"/>
  <c r="BG1169" i="2"/>
  <c r="BF1169" i="2"/>
  <c r="T1169" i="2"/>
  <c r="R1169" i="2"/>
  <c r="P1169" i="2"/>
  <c r="BI1168" i="2"/>
  <c r="BH1168" i="2"/>
  <c r="BG1168" i="2"/>
  <c r="BF1168" i="2"/>
  <c r="T1168" i="2"/>
  <c r="R1168" i="2"/>
  <c r="P1168" i="2"/>
  <c r="BI1167" i="2"/>
  <c r="BH1167" i="2"/>
  <c r="BG1167" i="2"/>
  <c r="BF1167" i="2"/>
  <c r="T1167" i="2"/>
  <c r="R1167" i="2"/>
  <c r="P1167" i="2"/>
  <c r="BI1166" i="2"/>
  <c r="BH1166" i="2"/>
  <c r="BG1166" i="2"/>
  <c r="BF1166" i="2"/>
  <c r="T1166" i="2"/>
  <c r="R1166" i="2"/>
  <c r="P1166" i="2"/>
  <c r="BI1165" i="2"/>
  <c r="BH1165" i="2"/>
  <c r="BG1165" i="2"/>
  <c r="BF1165" i="2"/>
  <c r="T1165" i="2"/>
  <c r="R1165" i="2"/>
  <c r="P1165" i="2"/>
  <c r="BI1164" i="2"/>
  <c r="BH1164" i="2"/>
  <c r="BG1164" i="2"/>
  <c r="BF1164" i="2"/>
  <c r="T1164" i="2"/>
  <c r="R1164" i="2"/>
  <c r="P1164" i="2"/>
  <c r="BI1163" i="2"/>
  <c r="BH1163" i="2"/>
  <c r="BG1163" i="2"/>
  <c r="BF1163" i="2"/>
  <c r="T1163" i="2"/>
  <c r="R1163" i="2"/>
  <c r="P1163" i="2"/>
  <c r="BI1162" i="2"/>
  <c r="BH1162" i="2"/>
  <c r="BG1162" i="2"/>
  <c r="BF1162" i="2"/>
  <c r="T1162" i="2"/>
  <c r="R1162" i="2"/>
  <c r="P1162" i="2"/>
  <c r="BI1161" i="2"/>
  <c r="BH1161" i="2"/>
  <c r="BG1161" i="2"/>
  <c r="BF1161" i="2"/>
  <c r="T1161" i="2"/>
  <c r="R1161" i="2"/>
  <c r="P1161" i="2"/>
  <c r="BI1160" i="2"/>
  <c r="BH1160" i="2"/>
  <c r="BG1160" i="2"/>
  <c r="BF1160" i="2"/>
  <c r="T1160" i="2"/>
  <c r="R1160" i="2"/>
  <c r="P1160" i="2"/>
  <c r="BI1159" i="2"/>
  <c r="BH1159" i="2"/>
  <c r="BG1159" i="2"/>
  <c r="BF1159" i="2"/>
  <c r="T1159" i="2"/>
  <c r="R1159" i="2"/>
  <c r="P1159" i="2"/>
  <c r="BI1158" i="2"/>
  <c r="BH1158" i="2"/>
  <c r="BG1158" i="2"/>
  <c r="BF1158" i="2"/>
  <c r="T1158" i="2"/>
  <c r="R1158" i="2"/>
  <c r="P1158" i="2"/>
  <c r="BI1157" i="2"/>
  <c r="BH1157" i="2"/>
  <c r="BG1157" i="2"/>
  <c r="BF1157" i="2"/>
  <c r="T1157" i="2"/>
  <c r="R1157" i="2"/>
  <c r="P1157" i="2"/>
  <c r="BI1156" i="2"/>
  <c r="BH1156" i="2"/>
  <c r="BG1156" i="2"/>
  <c r="BF1156" i="2"/>
  <c r="T1156" i="2"/>
  <c r="R1156" i="2"/>
  <c r="P1156" i="2"/>
  <c r="BI1155" i="2"/>
  <c r="BH1155" i="2"/>
  <c r="BG1155" i="2"/>
  <c r="BF1155" i="2"/>
  <c r="T1155" i="2"/>
  <c r="R1155" i="2"/>
  <c r="P1155" i="2"/>
  <c r="BI1154" i="2"/>
  <c r="BH1154" i="2"/>
  <c r="BG1154" i="2"/>
  <c r="BF1154" i="2"/>
  <c r="T1154" i="2"/>
  <c r="R1154" i="2"/>
  <c r="P1154" i="2"/>
  <c r="BI1153" i="2"/>
  <c r="BH1153" i="2"/>
  <c r="BG1153" i="2"/>
  <c r="BF1153" i="2"/>
  <c r="T1153" i="2"/>
  <c r="R1153" i="2"/>
  <c r="P1153" i="2"/>
  <c r="BI1152" i="2"/>
  <c r="BH1152" i="2"/>
  <c r="BG1152" i="2"/>
  <c r="BF1152" i="2"/>
  <c r="T1152" i="2"/>
  <c r="R1152" i="2"/>
  <c r="P1152" i="2"/>
  <c r="BI1151" i="2"/>
  <c r="BH1151" i="2"/>
  <c r="BG1151" i="2"/>
  <c r="BF1151" i="2"/>
  <c r="T1151" i="2"/>
  <c r="R1151" i="2"/>
  <c r="P1151" i="2"/>
  <c r="BI1150" i="2"/>
  <c r="BH1150" i="2"/>
  <c r="BG1150" i="2"/>
  <c r="BF1150" i="2"/>
  <c r="T1150" i="2"/>
  <c r="R1150" i="2"/>
  <c r="P1150" i="2"/>
  <c r="BI1149" i="2"/>
  <c r="BH1149" i="2"/>
  <c r="BG1149" i="2"/>
  <c r="BF1149" i="2"/>
  <c r="T1149" i="2"/>
  <c r="R1149" i="2"/>
  <c r="P1149" i="2"/>
  <c r="BI1148" i="2"/>
  <c r="BH1148" i="2"/>
  <c r="BG1148" i="2"/>
  <c r="BF1148" i="2"/>
  <c r="T1148" i="2"/>
  <c r="R1148" i="2"/>
  <c r="P1148" i="2"/>
  <c r="BI1147" i="2"/>
  <c r="BH1147" i="2"/>
  <c r="BG1147" i="2"/>
  <c r="BF1147" i="2"/>
  <c r="T1147" i="2"/>
  <c r="R1147" i="2"/>
  <c r="P1147" i="2"/>
  <c r="BI1146" i="2"/>
  <c r="BH1146" i="2"/>
  <c r="BG1146" i="2"/>
  <c r="BF1146" i="2"/>
  <c r="T1146" i="2"/>
  <c r="R1146" i="2"/>
  <c r="P1146" i="2"/>
  <c r="BI1145" i="2"/>
  <c r="BH1145" i="2"/>
  <c r="BG1145" i="2"/>
  <c r="BF1145" i="2"/>
  <c r="T1145" i="2"/>
  <c r="R1145" i="2"/>
  <c r="P1145" i="2"/>
  <c r="BI1144" i="2"/>
  <c r="BH1144" i="2"/>
  <c r="BG1144" i="2"/>
  <c r="BF1144" i="2"/>
  <c r="T1144" i="2"/>
  <c r="R1144" i="2"/>
  <c r="P1144" i="2"/>
  <c r="BI1143" i="2"/>
  <c r="BH1143" i="2"/>
  <c r="BG1143" i="2"/>
  <c r="BF1143" i="2"/>
  <c r="T1143" i="2"/>
  <c r="R1143" i="2"/>
  <c r="P1143" i="2"/>
  <c r="BI1142" i="2"/>
  <c r="BH1142" i="2"/>
  <c r="BG1142" i="2"/>
  <c r="BF1142" i="2"/>
  <c r="T1142" i="2"/>
  <c r="R1142" i="2"/>
  <c r="P1142" i="2"/>
  <c r="BI1141" i="2"/>
  <c r="BH1141" i="2"/>
  <c r="BG1141" i="2"/>
  <c r="BF1141" i="2"/>
  <c r="T1141" i="2"/>
  <c r="R1141" i="2"/>
  <c r="P1141" i="2"/>
  <c r="BI1140" i="2"/>
  <c r="BH1140" i="2"/>
  <c r="BG1140" i="2"/>
  <c r="BF1140" i="2"/>
  <c r="T1140" i="2"/>
  <c r="R1140" i="2"/>
  <c r="P1140" i="2"/>
  <c r="BI1139" i="2"/>
  <c r="BH1139" i="2"/>
  <c r="BG1139" i="2"/>
  <c r="BF1139" i="2"/>
  <c r="T1139" i="2"/>
  <c r="R1139" i="2"/>
  <c r="P1139" i="2"/>
  <c r="BI1138" i="2"/>
  <c r="BH1138" i="2"/>
  <c r="BG1138" i="2"/>
  <c r="BF1138" i="2"/>
  <c r="T1138" i="2"/>
  <c r="R1138" i="2"/>
  <c r="P1138" i="2"/>
  <c r="BI1137" i="2"/>
  <c r="BH1137" i="2"/>
  <c r="BG1137" i="2"/>
  <c r="BF1137" i="2"/>
  <c r="T1137" i="2"/>
  <c r="R1137" i="2"/>
  <c r="P1137" i="2"/>
  <c r="BI1136" i="2"/>
  <c r="BH1136" i="2"/>
  <c r="BG1136" i="2"/>
  <c r="BF1136" i="2"/>
  <c r="T1136" i="2"/>
  <c r="R1136" i="2"/>
  <c r="P1136" i="2"/>
  <c r="BI1135" i="2"/>
  <c r="BH1135" i="2"/>
  <c r="BG1135" i="2"/>
  <c r="BF1135" i="2"/>
  <c r="T1135" i="2"/>
  <c r="R1135" i="2"/>
  <c r="P1135" i="2"/>
  <c r="BI1134" i="2"/>
  <c r="BH1134" i="2"/>
  <c r="BG1134" i="2"/>
  <c r="BF1134" i="2"/>
  <c r="T1134" i="2"/>
  <c r="R1134" i="2"/>
  <c r="P1134" i="2"/>
  <c r="BI1133" i="2"/>
  <c r="BH1133" i="2"/>
  <c r="BG1133" i="2"/>
  <c r="BF1133" i="2"/>
  <c r="T1133" i="2"/>
  <c r="R1133" i="2"/>
  <c r="P1133" i="2"/>
  <c r="BI1132" i="2"/>
  <c r="BH1132" i="2"/>
  <c r="BG1132" i="2"/>
  <c r="BF1132" i="2"/>
  <c r="T1132" i="2"/>
  <c r="R1132" i="2"/>
  <c r="P1132" i="2"/>
  <c r="BI1131" i="2"/>
  <c r="BH1131" i="2"/>
  <c r="BG1131" i="2"/>
  <c r="BF1131" i="2"/>
  <c r="T1131" i="2"/>
  <c r="R1131" i="2"/>
  <c r="P1131" i="2"/>
  <c r="BI1130" i="2"/>
  <c r="BH1130" i="2"/>
  <c r="BG1130" i="2"/>
  <c r="BF1130" i="2"/>
  <c r="T1130" i="2"/>
  <c r="R1130" i="2"/>
  <c r="P1130" i="2"/>
  <c r="BI1129" i="2"/>
  <c r="BH1129" i="2"/>
  <c r="BG1129" i="2"/>
  <c r="BF1129" i="2"/>
  <c r="T1129" i="2"/>
  <c r="R1129" i="2"/>
  <c r="P1129" i="2"/>
  <c r="BI1128" i="2"/>
  <c r="BH1128" i="2"/>
  <c r="BG1128" i="2"/>
  <c r="BF1128" i="2"/>
  <c r="T1128" i="2"/>
  <c r="R1128" i="2"/>
  <c r="P1128" i="2"/>
  <c r="BI1127" i="2"/>
  <c r="BH1127" i="2"/>
  <c r="BG1127" i="2"/>
  <c r="BF1127" i="2"/>
  <c r="T1127" i="2"/>
  <c r="R1127" i="2"/>
  <c r="P1127" i="2"/>
  <c r="BI1126" i="2"/>
  <c r="BH1126" i="2"/>
  <c r="BG1126" i="2"/>
  <c r="BF1126" i="2"/>
  <c r="T1126" i="2"/>
  <c r="R1126" i="2"/>
  <c r="P1126" i="2"/>
  <c r="BI1125" i="2"/>
  <c r="BH1125" i="2"/>
  <c r="BG1125" i="2"/>
  <c r="BF1125" i="2"/>
  <c r="T1125" i="2"/>
  <c r="R1125" i="2"/>
  <c r="P1125" i="2"/>
  <c r="BI1124" i="2"/>
  <c r="BH1124" i="2"/>
  <c r="BG1124" i="2"/>
  <c r="BF1124" i="2"/>
  <c r="T1124" i="2"/>
  <c r="R1124" i="2"/>
  <c r="P1124" i="2"/>
  <c r="BI1123" i="2"/>
  <c r="BH1123" i="2"/>
  <c r="BG1123" i="2"/>
  <c r="BF1123" i="2"/>
  <c r="T1123" i="2"/>
  <c r="R1123" i="2"/>
  <c r="P1123" i="2"/>
  <c r="BI1122" i="2"/>
  <c r="BH1122" i="2"/>
  <c r="BG1122" i="2"/>
  <c r="BF1122" i="2"/>
  <c r="T1122" i="2"/>
  <c r="R1122" i="2"/>
  <c r="P1122" i="2"/>
  <c r="BI1121" i="2"/>
  <c r="BH1121" i="2"/>
  <c r="BG1121" i="2"/>
  <c r="BF1121" i="2"/>
  <c r="T1121" i="2"/>
  <c r="R1121" i="2"/>
  <c r="P1121" i="2"/>
  <c r="BI1120" i="2"/>
  <c r="BH1120" i="2"/>
  <c r="BG1120" i="2"/>
  <c r="BF1120" i="2"/>
  <c r="T1120" i="2"/>
  <c r="R1120" i="2"/>
  <c r="P1120" i="2"/>
  <c r="BI1119" i="2"/>
  <c r="BH1119" i="2"/>
  <c r="BG1119" i="2"/>
  <c r="BF1119" i="2"/>
  <c r="T1119" i="2"/>
  <c r="R1119" i="2"/>
  <c r="P1119" i="2"/>
  <c r="BI1118" i="2"/>
  <c r="BH1118" i="2"/>
  <c r="BG1118" i="2"/>
  <c r="BF1118" i="2"/>
  <c r="T1118" i="2"/>
  <c r="R1118" i="2"/>
  <c r="P1118" i="2"/>
  <c r="BI1117" i="2"/>
  <c r="BH1117" i="2"/>
  <c r="BG1117" i="2"/>
  <c r="BF1117" i="2"/>
  <c r="T1117" i="2"/>
  <c r="R1117" i="2"/>
  <c r="P1117" i="2"/>
  <c r="BI1116" i="2"/>
  <c r="BH1116" i="2"/>
  <c r="BG1116" i="2"/>
  <c r="BF1116" i="2"/>
  <c r="T1116" i="2"/>
  <c r="R1116" i="2"/>
  <c r="P1116" i="2"/>
  <c r="BI1115" i="2"/>
  <c r="BH1115" i="2"/>
  <c r="BG1115" i="2"/>
  <c r="BF1115" i="2"/>
  <c r="T1115" i="2"/>
  <c r="R1115" i="2"/>
  <c r="P1115" i="2"/>
  <c r="BI1114" i="2"/>
  <c r="BH1114" i="2"/>
  <c r="BG1114" i="2"/>
  <c r="BF1114" i="2"/>
  <c r="T1114" i="2"/>
  <c r="R1114" i="2"/>
  <c r="P1114" i="2"/>
  <c r="BI1113" i="2"/>
  <c r="BH1113" i="2"/>
  <c r="BG1113" i="2"/>
  <c r="BF1113" i="2"/>
  <c r="T1113" i="2"/>
  <c r="R1113" i="2"/>
  <c r="P1113" i="2"/>
  <c r="BI1112" i="2"/>
  <c r="BH1112" i="2"/>
  <c r="BG1112" i="2"/>
  <c r="BF1112" i="2"/>
  <c r="T1112" i="2"/>
  <c r="R1112" i="2"/>
  <c r="P1112" i="2"/>
  <c r="BI1111" i="2"/>
  <c r="BH1111" i="2"/>
  <c r="BG1111" i="2"/>
  <c r="BF1111" i="2"/>
  <c r="T1111" i="2"/>
  <c r="R1111" i="2"/>
  <c r="P1111" i="2"/>
  <c r="BI1110" i="2"/>
  <c r="BH1110" i="2"/>
  <c r="BG1110" i="2"/>
  <c r="BF1110" i="2"/>
  <c r="T1110" i="2"/>
  <c r="R1110" i="2"/>
  <c r="P1110" i="2"/>
  <c r="BI1109" i="2"/>
  <c r="BH1109" i="2"/>
  <c r="BG1109" i="2"/>
  <c r="BF1109" i="2"/>
  <c r="T1109" i="2"/>
  <c r="R1109" i="2"/>
  <c r="P1109" i="2"/>
  <c r="BI1108" i="2"/>
  <c r="BH1108" i="2"/>
  <c r="BG1108" i="2"/>
  <c r="BF1108" i="2"/>
  <c r="T1108" i="2"/>
  <c r="R1108" i="2"/>
  <c r="P1108" i="2"/>
  <c r="BI1107" i="2"/>
  <c r="BH1107" i="2"/>
  <c r="BG1107" i="2"/>
  <c r="BF1107" i="2"/>
  <c r="T1107" i="2"/>
  <c r="R1107" i="2"/>
  <c r="P1107" i="2"/>
  <c r="BI1106" i="2"/>
  <c r="BH1106" i="2"/>
  <c r="BG1106" i="2"/>
  <c r="BF1106" i="2"/>
  <c r="T1106" i="2"/>
  <c r="R1106" i="2"/>
  <c r="P1106" i="2"/>
  <c r="BI1105" i="2"/>
  <c r="BH1105" i="2"/>
  <c r="BG1105" i="2"/>
  <c r="BF1105" i="2"/>
  <c r="T1105" i="2"/>
  <c r="R1105" i="2"/>
  <c r="P1105" i="2"/>
  <c r="BI1104" i="2"/>
  <c r="BH1104" i="2"/>
  <c r="BG1104" i="2"/>
  <c r="BF1104" i="2"/>
  <c r="T1104" i="2"/>
  <c r="R1104" i="2"/>
  <c r="P1104" i="2"/>
  <c r="BI1103" i="2"/>
  <c r="BH1103" i="2"/>
  <c r="BG1103" i="2"/>
  <c r="BF1103" i="2"/>
  <c r="T1103" i="2"/>
  <c r="R1103" i="2"/>
  <c r="P1103" i="2"/>
  <c r="BI1102" i="2"/>
  <c r="BH1102" i="2"/>
  <c r="BG1102" i="2"/>
  <c r="BF1102" i="2"/>
  <c r="T1102" i="2"/>
  <c r="R1102" i="2"/>
  <c r="P1102" i="2"/>
  <c r="BI1101" i="2"/>
  <c r="BH1101" i="2"/>
  <c r="BG1101" i="2"/>
  <c r="BF1101" i="2"/>
  <c r="T1101" i="2"/>
  <c r="R1101" i="2"/>
  <c r="P1101" i="2"/>
  <c r="BI1100" i="2"/>
  <c r="BH1100" i="2"/>
  <c r="BG1100" i="2"/>
  <c r="BF1100" i="2"/>
  <c r="T1100" i="2"/>
  <c r="R1100" i="2"/>
  <c r="P1100" i="2"/>
  <c r="BI1099" i="2"/>
  <c r="BH1099" i="2"/>
  <c r="BG1099" i="2"/>
  <c r="BF1099" i="2"/>
  <c r="T1099" i="2"/>
  <c r="R1099" i="2"/>
  <c r="P1099" i="2"/>
  <c r="BI1098" i="2"/>
  <c r="BH1098" i="2"/>
  <c r="BG1098" i="2"/>
  <c r="BF1098" i="2"/>
  <c r="T1098" i="2"/>
  <c r="R1098" i="2"/>
  <c r="P1098" i="2"/>
  <c r="BI1097" i="2"/>
  <c r="BH1097" i="2"/>
  <c r="BG1097" i="2"/>
  <c r="BF1097" i="2"/>
  <c r="T1097" i="2"/>
  <c r="R1097" i="2"/>
  <c r="P1097" i="2"/>
  <c r="BI1096" i="2"/>
  <c r="BH1096" i="2"/>
  <c r="BG1096" i="2"/>
  <c r="BF1096" i="2"/>
  <c r="T1096" i="2"/>
  <c r="R1096" i="2"/>
  <c r="P1096" i="2"/>
  <c r="BI1095" i="2"/>
  <c r="BH1095" i="2"/>
  <c r="BG1095" i="2"/>
  <c r="BF1095" i="2"/>
  <c r="T1095" i="2"/>
  <c r="R1095" i="2"/>
  <c r="P1095" i="2"/>
  <c r="BI1094" i="2"/>
  <c r="BH1094" i="2"/>
  <c r="BG1094" i="2"/>
  <c r="BF1094" i="2"/>
  <c r="T1094" i="2"/>
  <c r="R1094" i="2"/>
  <c r="P1094" i="2"/>
  <c r="BI1093" i="2"/>
  <c r="BH1093" i="2"/>
  <c r="BG1093" i="2"/>
  <c r="BF1093" i="2"/>
  <c r="T1093" i="2"/>
  <c r="R1093" i="2"/>
  <c r="P1093" i="2"/>
  <c r="BI1083" i="2"/>
  <c r="BH1083" i="2"/>
  <c r="BG1083" i="2"/>
  <c r="BF1083" i="2"/>
  <c r="T1083" i="2"/>
  <c r="R1083" i="2"/>
  <c r="P1083" i="2"/>
  <c r="BI1082" i="2"/>
  <c r="BH1082" i="2"/>
  <c r="BG1082" i="2"/>
  <c r="BF1082" i="2"/>
  <c r="T1082" i="2"/>
  <c r="R1082" i="2"/>
  <c r="P1082" i="2"/>
  <c r="BI1081" i="2"/>
  <c r="BH1081" i="2"/>
  <c r="BG1081" i="2"/>
  <c r="BF1081" i="2"/>
  <c r="T1081" i="2"/>
  <c r="R1081" i="2"/>
  <c r="P1081" i="2"/>
  <c r="BI1079" i="2"/>
  <c r="BH1079" i="2"/>
  <c r="BG1079" i="2"/>
  <c r="BF1079" i="2"/>
  <c r="T1079" i="2"/>
  <c r="R1079" i="2"/>
  <c r="P1079" i="2"/>
  <c r="BI1077" i="2"/>
  <c r="BH1077" i="2"/>
  <c r="BG1077" i="2"/>
  <c r="BF1077" i="2"/>
  <c r="T1077" i="2"/>
  <c r="R1077" i="2"/>
  <c r="P1077" i="2"/>
  <c r="BI1075" i="2"/>
  <c r="BH1075" i="2"/>
  <c r="BG1075" i="2"/>
  <c r="BF1075" i="2"/>
  <c r="T1075" i="2"/>
  <c r="R1075" i="2"/>
  <c r="P1075" i="2"/>
  <c r="BI1073" i="2"/>
  <c r="BH1073" i="2"/>
  <c r="BG1073" i="2"/>
  <c r="BF1073" i="2"/>
  <c r="T1073" i="2"/>
  <c r="R1073" i="2"/>
  <c r="P1073" i="2"/>
  <c r="BI1072" i="2"/>
  <c r="BH1072" i="2"/>
  <c r="BG1072" i="2"/>
  <c r="BF1072" i="2"/>
  <c r="T1072" i="2"/>
  <c r="R1072" i="2"/>
  <c r="P1072" i="2"/>
  <c r="BI1071" i="2"/>
  <c r="BH1071" i="2"/>
  <c r="BG1071" i="2"/>
  <c r="BF1071" i="2"/>
  <c r="T1071" i="2"/>
  <c r="R1071" i="2"/>
  <c r="P1071" i="2"/>
  <c r="BI1069" i="2"/>
  <c r="BH1069" i="2"/>
  <c r="BG1069" i="2"/>
  <c r="BF1069" i="2"/>
  <c r="T1069" i="2"/>
  <c r="R1069" i="2"/>
  <c r="P1069" i="2"/>
  <c r="BI1068" i="2"/>
  <c r="BH1068" i="2"/>
  <c r="BG1068" i="2"/>
  <c r="BF1068" i="2"/>
  <c r="T1068" i="2"/>
  <c r="R1068" i="2"/>
  <c r="P1068" i="2"/>
  <c r="BI1066" i="2"/>
  <c r="BH1066" i="2"/>
  <c r="BG1066" i="2"/>
  <c r="BF1066" i="2"/>
  <c r="T1066" i="2"/>
  <c r="R1066" i="2"/>
  <c r="P1066" i="2"/>
  <c r="BI1062" i="2"/>
  <c r="BH1062" i="2"/>
  <c r="BG1062" i="2"/>
  <c r="BF1062" i="2"/>
  <c r="T1062" i="2"/>
  <c r="R1062" i="2"/>
  <c r="P1062" i="2"/>
  <c r="BI1058" i="2"/>
  <c r="BH1058" i="2"/>
  <c r="BG1058" i="2"/>
  <c r="BF1058" i="2"/>
  <c r="T1058" i="2"/>
  <c r="R1058" i="2"/>
  <c r="P1058" i="2"/>
  <c r="BI1056" i="2"/>
  <c r="BH1056" i="2"/>
  <c r="BG1056" i="2"/>
  <c r="BF1056" i="2"/>
  <c r="T1056" i="2"/>
  <c r="R1056" i="2"/>
  <c r="P1056" i="2"/>
  <c r="BI1055" i="2"/>
  <c r="BH1055" i="2"/>
  <c r="BG1055" i="2"/>
  <c r="BF1055" i="2"/>
  <c r="T1055" i="2"/>
  <c r="R1055" i="2"/>
  <c r="P1055" i="2"/>
  <c r="BI1054" i="2"/>
  <c r="BH1054" i="2"/>
  <c r="BG1054" i="2"/>
  <c r="BF1054" i="2"/>
  <c r="T1054" i="2"/>
  <c r="R1054" i="2"/>
  <c r="P1054" i="2"/>
  <c r="BI1053" i="2"/>
  <c r="BH1053" i="2"/>
  <c r="BG1053" i="2"/>
  <c r="BF1053" i="2"/>
  <c r="T1053" i="2"/>
  <c r="R1053" i="2"/>
  <c r="P1053" i="2"/>
  <c r="BI1052" i="2"/>
  <c r="BH1052" i="2"/>
  <c r="BG1052" i="2"/>
  <c r="BF1052" i="2"/>
  <c r="T1052" i="2"/>
  <c r="R1052" i="2"/>
  <c r="P1052" i="2"/>
  <c r="BI1050" i="2"/>
  <c r="BH1050" i="2"/>
  <c r="BG1050" i="2"/>
  <c r="BF1050" i="2"/>
  <c r="T1050" i="2"/>
  <c r="R1050" i="2"/>
  <c r="P1050" i="2"/>
  <c r="BI1048" i="2"/>
  <c r="BH1048" i="2"/>
  <c r="BG1048" i="2"/>
  <c r="BF1048" i="2"/>
  <c r="T1048" i="2"/>
  <c r="R1048" i="2"/>
  <c r="P1048" i="2"/>
  <c r="BI1046" i="2"/>
  <c r="BH1046" i="2"/>
  <c r="BG1046" i="2"/>
  <c r="BF1046" i="2"/>
  <c r="T1046" i="2"/>
  <c r="R1046" i="2"/>
  <c r="P1046" i="2"/>
  <c r="BI1044" i="2"/>
  <c r="BH1044" i="2"/>
  <c r="BG1044" i="2"/>
  <c r="BF1044" i="2"/>
  <c r="T1044" i="2"/>
  <c r="R1044" i="2"/>
  <c r="P1044" i="2"/>
  <c r="BI1042" i="2"/>
  <c r="BH1042" i="2"/>
  <c r="BG1042" i="2"/>
  <c r="BF1042" i="2"/>
  <c r="T1042" i="2"/>
  <c r="R1042" i="2"/>
  <c r="P1042" i="2"/>
  <c r="BI1039" i="2"/>
  <c r="BH1039" i="2"/>
  <c r="BG1039" i="2"/>
  <c r="BF1039" i="2"/>
  <c r="T1039" i="2"/>
  <c r="R1039" i="2"/>
  <c r="P1039" i="2"/>
  <c r="BI1037" i="2"/>
  <c r="BH1037" i="2"/>
  <c r="BG1037" i="2"/>
  <c r="BF1037" i="2"/>
  <c r="T1037" i="2"/>
  <c r="R1037" i="2"/>
  <c r="P1037" i="2"/>
  <c r="BI1035" i="2"/>
  <c r="BH1035" i="2"/>
  <c r="BG1035" i="2"/>
  <c r="BF1035" i="2"/>
  <c r="T1035" i="2"/>
  <c r="R1035" i="2"/>
  <c r="P1035" i="2"/>
  <c r="BI1032" i="2"/>
  <c r="BH1032" i="2"/>
  <c r="BG1032" i="2"/>
  <c r="BF1032" i="2"/>
  <c r="T1032" i="2"/>
  <c r="R1032" i="2"/>
  <c r="P1032" i="2"/>
  <c r="BI1029" i="2"/>
  <c r="BH1029" i="2"/>
  <c r="BG1029" i="2"/>
  <c r="BF1029" i="2"/>
  <c r="T1029" i="2"/>
  <c r="R1029" i="2"/>
  <c r="P1029" i="2"/>
  <c r="BI1026" i="2"/>
  <c r="BH1026" i="2"/>
  <c r="BG1026" i="2"/>
  <c r="BF1026" i="2"/>
  <c r="T1026" i="2"/>
  <c r="R1026" i="2"/>
  <c r="P1026" i="2"/>
  <c r="BI1023" i="2"/>
  <c r="BH1023" i="2"/>
  <c r="BG1023" i="2"/>
  <c r="BF1023" i="2"/>
  <c r="T1023" i="2"/>
  <c r="R1023" i="2"/>
  <c r="P1023" i="2"/>
  <c r="BI1018" i="2"/>
  <c r="BH1018" i="2"/>
  <c r="BG1018" i="2"/>
  <c r="BF1018" i="2"/>
  <c r="T1018" i="2"/>
  <c r="R1018" i="2"/>
  <c r="P1018" i="2"/>
  <c r="BI1010" i="2"/>
  <c r="BH1010" i="2"/>
  <c r="BG1010" i="2"/>
  <c r="BF1010" i="2"/>
  <c r="T1010" i="2"/>
  <c r="R1010" i="2"/>
  <c r="P1010" i="2"/>
  <c r="BI1008" i="2"/>
  <c r="BH1008" i="2"/>
  <c r="BG1008" i="2"/>
  <c r="BF1008" i="2"/>
  <c r="T1008" i="2"/>
  <c r="R1008" i="2"/>
  <c r="P1008" i="2"/>
  <c r="BI1006" i="2"/>
  <c r="BH1006" i="2"/>
  <c r="BG1006" i="2"/>
  <c r="BF1006" i="2"/>
  <c r="T1006" i="2"/>
  <c r="R1006" i="2"/>
  <c r="P1006" i="2"/>
  <c r="BI1004" i="2"/>
  <c r="BH1004" i="2"/>
  <c r="BG1004" i="2"/>
  <c r="BF1004" i="2"/>
  <c r="T1004" i="2"/>
  <c r="R1004" i="2"/>
  <c r="P1004" i="2"/>
  <c r="BI1002" i="2"/>
  <c r="BH1002" i="2"/>
  <c r="BG1002" i="2"/>
  <c r="BF1002" i="2"/>
  <c r="T1002" i="2"/>
  <c r="R1002" i="2"/>
  <c r="P1002" i="2"/>
  <c r="BI1000" i="2"/>
  <c r="BH1000" i="2"/>
  <c r="BG1000" i="2"/>
  <c r="BF1000" i="2"/>
  <c r="T1000" i="2"/>
  <c r="R1000" i="2"/>
  <c r="P1000" i="2"/>
  <c r="BI998" i="2"/>
  <c r="BH998" i="2"/>
  <c r="BG998" i="2"/>
  <c r="BF998" i="2"/>
  <c r="T998" i="2"/>
  <c r="R998" i="2"/>
  <c r="P998" i="2"/>
  <c r="BI996" i="2"/>
  <c r="BH996" i="2"/>
  <c r="BG996" i="2"/>
  <c r="BF996" i="2"/>
  <c r="T996" i="2"/>
  <c r="R996" i="2"/>
  <c r="P996" i="2"/>
  <c r="BI994" i="2"/>
  <c r="BH994" i="2"/>
  <c r="BG994" i="2"/>
  <c r="BF994" i="2"/>
  <c r="T994" i="2"/>
  <c r="R994" i="2"/>
  <c r="P994" i="2"/>
  <c r="BI992" i="2"/>
  <c r="BH992" i="2"/>
  <c r="BG992" i="2"/>
  <c r="BF992" i="2"/>
  <c r="T992" i="2"/>
  <c r="R992" i="2"/>
  <c r="P992" i="2"/>
  <c r="BI990" i="2"/>
  <c r="BH990" i="2"/>
  <c r="BG990" i="2"/>
  <c r="BF990" i="2"/>
  <c r="T990" i="2"/>
  <c r="R990" i="2"/>
  <c r="P990" i="2"/>
  <c r="BI988" i="2"/>
  <c r="BH988" i="2"/>
  <c r="BG988" i="2"/>
  <c r="BF988" i="2"/>
  <c r="T988" i="2"/>
  <c r="R988" i="2"/>
  <c r="P988" i="2"/>
  <c r="BI986" i="2"/>
  <c r="BH986" i="2"/>
  <c r="BG986" i="2"/>
  <c r="BF986" i="2"/>
  <c r="T986" i="2"/>
  <c r="R986" i="2"/>
  <c r="P986" i="2"/>
  <c r="BI983" i="2"/>
  <c r="BH983" i="2"/>
  <c r="BG983" i="2"/>
  <c r="BF983" i="2"/>
  <c r="T983" i="2"/>
  <c r="R983" i="2"/>
  <c r="P983" i="2"/>
  <c r="BI981" i="2"/>
  <c r="BH981" i="2"/>
  <c r="BG981" i="2"/>
  <c r="BF981" i="2"/>
  <c r="T981" i="2"/>
  <c r="R981" i="2"/>
  <c r="P981" i="2"/>
  <c r="BI979" i="2"/>
  <c r="BH979" i="2"/>
  <c r="BG979" i="2"/>
  <c r="BF979" i="2"/>
  <c r="T979" i="2"/>
  <c r="R979" i="2"/>
  <c r="P979" i="2"/>
  <c r="BI977" i="2"/>
  <c r="BH977" i="2"/>
  <c r="BG977" i="2"/>
  <c r="BF977" i="2"/>
  <c r="T977" i="2"/>
  <c r="R977" i="2"/>
  <c r="P977" i="2"/>
  <c r="BI975" i="2"/>
  <c r="BH975" i="2"/>
  <c r="BG975" i="2"/>
  <c r="BF975" i="2"/>
  <c r="T975" i="2"/>
  <c r="R975" i="2"/>
  <c r="P975" i="2"/>
  <c r="BI974" i="2"/>
  <c r="BH974" i="2"/>
  <c r="BG974" i="2"/>
  <c r="BF974" i="2"/>
  <c r="T974" i="2"/>
  <c r="R974" i="2"/>
  <c r="P974" i="2"/>
  <c r="BI972" i="2"/>
  <c r="BH972" i="2"/>
  <c r="BG972" i="2"/>
  <c r="BF972" i="2"/>
  <c r="T972" i="2"/>
  <c r="R972" i="2"/>
  <c r="P972" i="2"/>
  <c r="BI968" i="2"/>
  <c r="BH968" i="2"/>
  <c r="BG968" i="2"/>
  <c r="BF968" i="2"/>
  <c r="T968" i="2"/>
  <c r="R968" i="2"/>
  <c r="P968" i="2"/>
  <c r="BI966" i="2"/>
  <c r="BH966" i="2"/>
  <c r="BG966" i="2"/>
  <c r="BF966" i="2"/>
  <c r="T966" i="2"/>
  <c r="R966" i="2"/>
  <c r="P966" i="2"/>
  <c r="BI958" i="2"/>
  <c r="BH958" i="2"/>
  <c r="BG958" i="2"/>
  <c r="BF958" i="2"/>
  <c r="T958" i="2"/>
  <c r="R958" i="2"/>
  <c r="P958" i="2"/>
  <c r="BI956" i="2"/>
  <c r="BH956" i="2"/>
  <c r="BG956" i="2"/>
  <c r="BF956" i="2"/>
  <c r="T956" i="2"/>
  <c r="R956" i="2"/>
  <c r="P956" i="2"/>
  <c r="BI954" i="2"/>
  <c r="BH954" i="2"/>
  <c r="BG954" i="2"/>
  <c r="BF954" i="2"/>
  <c r="T954" i="2"/>
  <c r="R954" i="2"/>
  <c r="P954" i="2"/>
  <c r="BI952" i="2"/>
  <c r="BH952" i="2"/>
  <c r="BG952" i="2"/>
  <c r="BF952" i="2"/>
  <c r="T952" i="2"/>
  <c r="R952" i="2"/>
  <c r="P952" i="2"/>
  <c r="BI950" i="2"/>
  <c r="BH950" i="2"/>
  <c r="BG950" i="2"/>
  <c r="BF950" i="2"/>
  <c r="T950" i="2"/>
  <c r="R950" i="2"/>
  <c r="P950" i="2"/>
  <c r="BI949" i="2"/>
  <c r="BH949" i="2"/>
  <c r="BG949" i="2"/>
  <c r="BF949" i="2"/>
  <c r="T949" i="2"/>
  <c r="R949" i="2"/>
  <c r="P949" i="2"/>
  <c r="BI947" i="2"/>
  <c r="BH947" i="2"/>
  <c r="BG947" i="2"/>
  <c r="BF947" i="2"/>
  <c r="T947" i="2"/>
  <c r="R947" i="2"/>
  <c r="P947" i="2"/>
  <c r="BI946" i="2"/>
  <c r="BH946" i="2"/>
  <c r="BG946" i="2"/>
  <c r="BF946" i="2"/>
  <c r="T946" i="2"/>
  <c r="R946" i="2"/>
  <c r="P946" i="2"/>
  <c r="BI944" i="2"/>
  <c r="BH944" i="2"/>
  <c r="BG944" i="2"/>
  <c r="BF944" i="2"/>
  <c r="T944" i="2"/>
  <c r="R944" i="2"/>
  <c r="P944" i="2"/>
  <c r="BI936" i="2"/>
  <c r="BH936" i="2"/>
  <c r="BG936" i="2"/>
  <c r="BF936" i="2"/>
  <c r="T936" i="2"/>
  <c r="R936" i="2"/>
  <c r="P936" i="2"/>
  <c r="BI928" i="2"/>
  <c r="BH928" i="2"/>
  <c r="BG928" i="2"/>
  <c r="BF928" i="2"/>
  <c r="T928" i="2"/>
  <c r="R928" i="2"/>
  <c r="P928" i="2"/>
  <c r="BI920" i="2"/>
  <c r="BH920" i="2"/>
  <c r="BG920" i="2"/>
  <c r="BF920" i="2"/>
  <c r="T920" i="2"/>
  <c r="R920" i="2"/>
  <c r="P920" i="2"/>
  <c r="BI912" i="2"/>
  <c r="BH912" i="2"/>
  <c r="BG912" i="2"/>
  <c r="BF912" i="2"/>
  <c r="T912" i="2"/>
  <c r="R912" i="2"/>
  <c r="P912" i="2"/>
  <c r="BI911" i="2"/>
  <c r="BH911" i="2"/>
  <c r="BG911" i="2"/>
  <c r="BF911" i="2"/>
  <c r="T911" i="2"/>
  <c r="R911" i="2"/>
  <c r="P911" i="2"/>
  <c r="BI907" i="2"/>
  <c r="BH907" i="2"/>
  <c r="BG907" i="2"/>
  <c r="BF907" i="2"/>
  <c r="T907" i="2"/>
  <c r="R907" i="2"/>
  <c r="P907" i="2"/>
  <c r="BI903" i="2"/>
  <c r="BH903" i="2"/>
  <c r="BG903" i="2"/>
  <c r="BF903" i="2"/>
  <c r="T903" i="2"/>
  <c r="R903" i="2"/>
  <c r="P903" i="2"/>
  <c r="BI899" i="2"/>
  <c r="BH899" i="2"/>
  <c r="BG899" i="2"/>
  <c r="BF899" i="2"/>
  <c r="T899" i="2"/>
  <c r="R899" i="2"/>
  <c r="P899" i="2"/>
  <c r="BI897" i="2"/>
  <c r="BH897" i="2"/>
  <c r="BG897" i="2"/>
  <c r="BF897" i="2"/>
  <c r="T897" i="2"/>
  <c r="R897" i="2"/>
  <c r="P897" i="2"/>
  <c r="BI893" i="2"/>
  <c r="BH893" i="2"/>
  <c r="BG893" i="2"/>
  <c r="BF893" i="2"/>
  <c r="T893" i="2"/>
  <c r="R893" i="2"/>
  <c r="P893" i="2"/>
  <c r="BI891" i="2"/>
  <c r="BH891" i="2"/>
  <c r="BG891" i="2"/>
  <c r="BF891" i="2"/>
  <c r="T891" i="2"/>
  <c r="R891" i="2"/>
  <c r="P891" i="2"/>
  <c r="BI887" i="2"/>
  <c r="BH887" i="2"/>
  <c r="BG887" i="2"/>
  <c r="BF887" i="2"/>
  <c r="T887" i="2"/>
  <c r="R887" i="2"/>
  <c r="P887" i="2"/>
  <c r="BI883" i="2"/>
  <c r="BH883" i="2"/>
  <c r="BG883" i="2"/>
  <c r="BF883" i="2"/>
  <c r="T883" i="2"/>
  <c r="R883" i="2"/>
  <c r="P883" i="2"/>
  <c r="BI881" i="2"/>
  <c r="BH881" i="2"/>
  <c r="BG881" i="2"/>
  <c r="BF881" i="2"/>
  <c r="T881" i="2"/>
  <c r="R881" i="2"/>
  <c r="P881" i="2"/>
  <c r="BI874" i="2"/>
  <c r="BH874" i="2"/>
  <c r="BG874" i="2"/>
  <c r="BF874" i="2"/>
  <c r="T874" i="2"/>
  <c r="R874" i="2"/>
  <c r="P874" i="2"/>
  <c r="BI866" i="2"/>
  <c r="BH866" i="2"/>
  <c r="BG866" i="2"/>
  <c r="BF866" i="2"/>
  <c r="T866" i="2"/>
  <c r="R866" i="2"/>
  <c r="P866" i="2"/>
  <c r="BI864" i="2"/>
  <c r="BH864" i="2"/>
  <c r="BG864" i="2"/>
  <c r="BF864" i="2"/>
  <c r="T864" i="2"/>
  <c r="R864" i="2"/>
  <c r="P864" i="2"/>
  <c r="BI857" i="2"/>
  <c r="BH857" i="2"/>
  <c r="BG857" i="2"/>
  <c r="BF857" i="2"/>
  <c r="T857" i="2"/>
  <c r="R857" i="2"/>
  <c r="P857" i="2"/>
  <c r="BI849" i="2"/>
  <c r="BH849" i="2"/>
  <c r="BG849" i="2"/>
  <c r="BF849" i="2"/>
  <c r="T849" i="2"/>
  <c r="R849" i="2"/>
  <c r="P849" i="2"/>
  <c r="BI844" i="2"/>
  <c r="BH844" i="2"/>
  <c r="BG844" i="2"/>
  <c r="BF844" i="2"/>
  <c r="T844" i="2"/>
  <c r="R844" i="2"/>
  <c r="P844" i="2"/>
  <c r="BI840" i="2"/>
  <c r="BH840" i="2"/>
  <c r="BG840" i="2"/>
  <c r="BF840" i="2"/>
  <c r="T840" i="2"/>
  <c r="R840" i="2"/>
  <c r="P840" i="2"/>
  <c r="BI835" i="2"/>
  <c r="BH835" i="2"/>
  <c r="BG835" i="2"/>
  <c r="BF835" i="2"/>
  <c r="T835" i="2"/>
  <c r="R835" i="2"/>
  <c r="P835" i="2"/>
  <c r="BI831" i="2"/>
  <c r="BH831" i="2"/>
  <c r="BG831" i="2"/>
  <c r="BF831" i="2"/>
  <c r="T831" i="2"/>
  <c r="T830" i="2"/>
  <c r="R831" i="2"/>
  <c r="R830" i="2"/>
  <c r="P831" i="2"/>
  <c r="P830" i="2" s="1"/>
  <c r="BI829" i="2"/>
  <c r="BH829" i="2"/>
  <c r="BG829" i="2"/>
  <c r="BF829" i="2"/>
  <c r="T829" i="2"/>
  <c r="R829" i="2"/>
  <c r="P829" i="2"/>
  <c r="BI826" i="2"/>
  <c r="BH826" i="2"/>
  <c r="BG826" i="2"/>
  <c r="BF826" i="2"/>
  <c r="T826" i="2"/>
  <c r="R826" i="2"/>
  <c r="P826" i="2"/>
  <c r="BI823" i="2"/>
  <c r="BH823" i="2"/>
  <c r="BG823" i="2"/>
  <c r="BF823" i="2"/>
  <c r="T823" i="2"/>
  <c r="R823" i="2"/>
  <c r="P823" i="2"/>
  <c r="BI820" i="2"/>
  <c r="BH820" i="2"/>
  <c r="BG820" i="2"/>
  <c r="BF820" i="2"/>
  <c r="T820" i="2"/>
  <c r="R820" i="2"/>
  <c r="P820" i="2"/>
  <c r="BI817" i="2"/>
  <c r="BH817" i="2"/>
  <c r="BG817" i="2"/>
  <c r="BF817" i="2"/>
  <c r="T817" i="2"/>
  <c r="R817" i="2"/>
  <c r="P817" i="2"/>
  <c r="BI814" i="2"/>
  <c r="BH814" i="2"/>
  <c r="BG814" i="2"/>
  <c r="BF814" i="2"/>
  <c r="T814" i="2"/>
  <c r="R814" i="2"/>
  <c r="P814" i="2"/>
  <c r="BI811" i="2"/>
  <c r="BH811" i="2"/>
  <c r="BG811" i="2"/>
  <c r="BF811" i="2"/>
  <c r="T811" i="2"/>
  <c r="R811" i="2"/>
  <c r="P811" i="2"/>
  <c r="BI802" i="2"/>
  <c r="BH802" i="2"/>
  <c r="BG802" i="2"/>
  <c r="BF802" i="2"/>
  <c r="T802" i="2"/>
  <c r="R802" i="2"/>
  <c r="P802" i="2"/>
  <c r="BI800" i="2"/>
  <c r="BH800" i="2"/>
  <c r="BG800" i="2"/>
  <c r="BF800" i="2"/>
  <c r="T800" i="2"/>
  <c r="R800" i="2"/>
  <c r="P800" i="2"/>
  <c r="BI797" i="2"/>
  <c r="BH797" i="2"/>
  <c r="BG797" i="2"/>
  <c r="BF797" i="2"/>
  <c r="T797" i="2"/>
  <c r="R797" i="2"/>
  <c r="P797" i="2"/>
  <c r="BI794" i="2"/>
  <c r="BH794" i="2"/>
  <c r="BG794" i="2"/>
  <c r="BF794" i="2"/>
  <c r="T794" i="2"/>
  <c r="R794" i="2"/>
  <c r="P794" i="2"/>
  <c r="BI791" i="2"/>
  <c r="BH791" i="2"/>
  <c r="BG791" i="2"/>
  <c r="BF791" i="2"/>
  <c r="T791" i="2"/>
  <c r="R791" i="2"/>
  <c r="P791" i="2"/>
  <c r="BI780" i="2"/>
  <c r="BH780" i="2"/>
  <c r="BG780" i="2"/>
  <c r="BF780" i="2"/>
  <c r="T780" i="2"/>
  <c r="R780" i="2"/>
  <c r="P780" i="2"/>
  <c r="BI777" i="2"/>
  <c r="BH777" i="2"/>
  <c r="BG777" i="2"/>
  <c r="BF777" i="2"/>
  <c r="T777" i="2"/>
  <c r="R777" i="2"/>
  <c r="P777" i="2"/>
  <c r="BI774" i="2"/>
  <c r="BH774" i="2"/>
  <c r="BG774" i="2"/>
  <c r="BF774" i="2"/>
  <c r="T774" i="2"/>
  <c r="R774" i="2"/>
  <c r="P774" i="2"/>
  <c r="BI765" i="2"/>
  <c r="BH765" i="2"/>
  <c r="BG765" i="2"/>
  <c r="BF765" i="2"/>
  <c r="T765" i="2"/>
  <c r="R765" i="2"/>
  <c r="P765" i="2"/>
  <c r="BI762" i="2"/>
  <c r="BH762" i="2"/>
  <c r="BG762" i="2"/>
  <c r="BF762" i="2"/>
  <c r="T762" i="2"/>
  <c r="R762" i="2"/>
  <c r="P762" i="2"/>
  <c r="BI752" i="2"/>
  <c r="BH752" i="2"/>
  <c r="BG752" i="2"/>
  <c r="BF752" i="2"/>
  <c r="T752" i="2"/>
  <c r="R752" i="2"/>
  <c r="P752" i="2"/>
  <c r="BI751" i="2"/>
  <c r="BH751" i="2"/>
  <c r="BG751" i="2"/>
  <c r="BF751" i="2"/>
  <c r="T751" i="2"/>
  <c r="R751" i="2"/>
  <c r="P751" i="2"/>
  <c r="BI749" i="2"/>
  <c r="BH749" i="2"/>
  <c r="BG749" i="2"/>
  <c r="BF749" i="2"/>
  <c r="T749" i="2"/>
  <c r="R749" i="2"/>
  <c r="P749" i="2"/>
  <c r="BI744" i="2"/>
  <c r="BH744" i="2"/>
  <c r="BG744" i="2"/>
  <c r="BF744" i="2"/>
  <c r="T744" i="2"/>
  <c r="R744" i="2"/>
  <c r="P744" i="2"/>
  <c r="BI741" i="2"/>
  <c r="BH741" i="2"/>
  <c r="BG741" i="2"/>
  <c r="BF741" i="2"/>
  <c r="T741" i="2"/>
  <c r="R741" i="2"/>
  <c r="P741" i="2"/>
  <c r="BI739" i="2"/>
  <c r="BH739" i="2"/>
  <c r="BG739" i="2"/>
  <c r="BF739" i="2"/>
  <c r="T739" i="2"/>
  <c r="R739" i="2"/>
  <c r="P739" i="2"/>
  <c r="BI738" i="2"/>
  <c r="BH738" i="2"/>
  <c r="BG738" i="2"/>
  <c r="BF738" i="2"/>
  <c r="T738" i="2"/>
  <c r="R738" i="2"/>
  <c r="P738" i="2"/>
  <c r="BI737" i="2"/>
  <c r="BH737" i="2"/>
  <c r="BG737" i="2"/>
  <c r="BF737" i="2"/>
  <c r="T737" i="2"/>
  <c r="R737" i="2"/>
  <c r="P737" i="2"/>
  <c r="BI735" i="2"/>
  <c r="BH735" i="2"/>
  <c r="BG735" i="2"/>
  <c r="BF735" i="2"/>
  <c r="T735" i="2"/>
  <c r="R735" i="2"/>
  <c r="P735" i="2"/>
  <c r="BI733" i="2"/>
  <c r="BH733" i="2"/>
  <c r="BG733" i="2"/>
  <c r="BF733" i="2"/>
  <c r="T733" i="2"/>
  <c r="R733" i="2"/>
  <c r="P733" i="2"/>
  <c r="BI731" i="2"/>
  <c r="BH731" i="2"/>
  <c r="BG731" i="2"/>
  <c r="BF731" i="2"/>
  <c r="T731" i="2"/>
  <c r="R731" i="2"/>
  <c r="P731" i="2"/>
  <c r="BI729" i="2"/>
  <c r="BH729" i="2"/>
  <c r="BG729" i="2"/>
  <c r="BF729" i="2"/>
  <c r="T729" i="2"/>
  <c r="R729" i="2"/>
  <c r="P729" i="2"/>
  <c r="BI725" i="2"/>
  <c r="BH725" i="2"/>
  <c r="BG725" i="2"/>
  <c r="BF725" i="2"/>
  <c r="T725" i="2"/>
  <c r="R725" i="2"/>
  <c r="P725" i="2"/>
  <c r="BI721" i="2"/>
  <c r="BH721" i="2"/>
  <c r="BG721" i="2"/>
  <c r="BF721" i="2"/>
  <c r="T721" i="2"/>
  <c r="R721" i="2"/>
  <c r="P721" i="2"/>
  <c r="BI717" i="2"/>
  <c r="BH717" i="2"/>
  <c r="BG717" i="2"/>
  <c r="BF717" i="2"/>
  <c r="T717" i="2"/>
  <c r="R717" i="2"/>
  <c r="P717" i="2"/>
  <c r="BI715" i="2"/>
  <c r="BH715" i="2"/>
  <c r="BG715" i="2"/>
  <c r="BF715" i="2"/>
  <c r="T715" i="2"/>
  <c r="R715" i="2"/>
  <c r="P715" i="2"/>
  <c r="BI711" i="2"/>
  <c r="BH711" i="2"/>
  <c r="BG711" i="2"/>
  <c r="BF711" i="2"/>
  <c r="T711" i="2"/>
  <c r="R711" i="2"/>
  <c r="P711" i="2"/>
  <c r="BI707" i="2"/>
  <c r="BH707" i="2"/>
  <c r="BG707" i="2"/>
  <c r="BF707" i="2"/>
  <c r="T707" i="2"/>
  <c r="R707" i="2"/>
  <c r="P707" i="2"/>
  <c r="BI703" i="2"/>
  <c r="BH703" i="2"/>
  <c r="BG703" i="2"/>
  <c r="BF703" i="2"/>
  <c r="T703" i="2"/>
  <c r="R703" i="2"/>
  <c r="P703" i="2"/>
  <c r="BI699" i="2"/>
  <c r="BH699" i="2"/>
  <c r="BG699" i="2"/>
  <c r="BF699" i="2"/>
  <c r="T699" i="2"/>
  <c r="R699" i="2"/>
  <c r="P699" i="2"/>
  <c r="BI695" i="2"/>
  <c r="BH695" i="2"/>
  <c r="BG695" i="2"/>
  <c r="BF695" i="2"/>
  <c r="T695" i="2"/>
  <c r="R695" i="2"/>
  <c r="P695" i="2"/>
  <c r="BI693" i="2"/>
  <c r="BH693" i="2"/>
  <c r="BG693" i="2"/>
  <c r="BF693" i="2"/>
  <c r="T693" i="2"/>
  <c r="R693" i="2"/>
  <c r="P693" i="2"/>
  <c r="BI692" i="2"/>
  <c r="BH692" i="2"/>
  <c r="BG692" i="2"/>
  <c r="BF692" i="2"/>
  <c r="T692" i="2"/>
  <c r="R692" i="2"/>
  <c r="P692" i="2"/>
  <c r="BI690" i="2"/>
  <c r="BH690" i="2"/>
  <c r="BG690" i="2"/>
  <c r="BF690" i="2"/>
  <c r="T690" i="2"/>
  <c r="R690" i="2"/>
  <c r="P690" i="2"/>
  <c r="BI688" i="2"/>
  <c r="BH688" i="2"/>
  <c r="BG688" i="2"/>
  <c r="BF688" i="2"/>
  <c r="T688" i="2"/>
  <c r="R688" i="2"/>
  <c r="P688" i="2"/>
  <c r="BI684" i="2"/>
  <c r="BH684" i="2"/>
  <c r="BG684" i="2"/>
  <c r="BF684" i="2"/>
  <c r="T684" i="2"/>
  <c r="R684" i="2"/>
  <c r="P684" i="2"/>
  <c r="BI680" i="2"/>
  <c r="BH680" i="2"/>
  <c r="BG680" i="2"/>
  <c r="BF680" i="2"/>
  <c r="T680" i="2"/>
  <c r="R680" i="2"/>
  <c r="P680" i="2"/>
  <c r="BI678" i="2"/>
  <c r="BH678" i="2"/>
  <c r="BG678" i="2"/>
  <c r="BF678" i="2"/>
  <c r="T678" i="2"/>
  <c r="R678" i="2"/>
  <c r="P678" i="2"/>
  <c r="BI674" i="2"/>
  <c r="BH674" i="2"/>
  <c r="BG674" i="2"/>
  <c r="BF674" i="2"/>
  <c r="T674" i="2"/>
  <c r="R674" i="2"/>
  <c r="P674" i="2"/>
  <c r="BI672" i="2"/>
  <c r="BH672" i="2"/>
  <c r="BG672" i="2"/>
  <c r="BF672" i="2"/>
  <c r="T672" i="2"/>
  <c r="R672" i="2"/>
  <c r="P672" i="2"/>
  <c r="BI670" i="2"/>
  <c r="BH670" i="2"/>
  <c r="BG670" i="2"/>
  <c r="BF670" i="2"/>
  <c r="T670" i="2"/>
  <c r="R670" i="2"/>
  <c r="P670" i="2"/>
  <c r="BI666" i="2"/>
  <c r="BH666" i="2"/>
  <c r="BG666" i="2"/>
  <c r="BF666" i="2"/>
  <c r="T666" i="2"/>
  <c r="R666" i="2"/>
  <c r="P666" i="2"/>
  <c r="BI659" i="2"/>
  <c r="BH659" i="2"/>
  <c r="BG659" i="2"/>
  <c r="BF659" i="2"/>
  <c r="T659" i="2"/>
  <c r="R659" i="2"/>
  <c r="P659" i="2"/>
  <c r="BI652" i="2"/>
  <c r="BH652" i="2"/>
  <c r="BG652" i="2"/>
  <c r="BF652" i="2"/>
  <c r="T652" i="2"/>
  <c r="R652" i="2"/>
  <c r="P652" i="2"/>
  <c r="BI648" i="2"/>
  <c r="BH648" i="2"/>
  <c r="BG648" i="2"/>
  <c r="BF648" i="2"/>
  <c r="T648" i="2"/>
  <c r="R648" i="2"/>
  <c r="P648" i="2"/>
  <c r="BI646" i="2"/>
  <c r="BH646" i="2"/>
  <c r="BG646" i="2"/>
  <c r="BF646" i="2"/>
  <c r="T646" i="2"/>
  <c r="R646" i="2"/>
  <c r="P646" i="2"/>
  <c r="BI639" i="2"/>
  <c r="BH639" i="2"/>
  <c r="BG639" i="2"/>
  <c r="BF639" i="2"/>
  <c r="T639" i="2"/>
  <c r="R639" i="2"/>
  <c r="P639" i="2"/>
  <c r="BI634" i="2"/>
  <c r="BH634" i="2"/>
  <c r="BG634" i="2"/>
  <c r="BF634" i="2"/>
  <c r="T634" i="2"/>
  <c r="R634" i="2"/>
  <c r="P634" i="2"/>
  <c r="BI632" i="2"/>
  <c r="BH632" i="2"/>
  <c r="BG632" i="2"/>
  <c r="BF632" i="2"/>
  <c r="T632" i="2"/>
  <c r="R632" i="2"/>
  <c r="P632" i="2"/>
  <c r="BI629" i="2"/>
  <c r="BH629" i="2"/>
  <c r="BG629" i="2"/>
  <c r="BF629" i="2"/>
  <c r="T629" i="2"/>
  <c r="R629" i="2"/>
  <c r="P629" i="2"/>
  <c r="BI627" i="2"/>
  <c r="BH627" i="2"/>
  <c r="BG627" i="2"/>
  <c r="BF627" i="2"/>
  <c r="T627" i="2"/>
  <c r="R627" i="2"/>
  <c r="P627" i="2"/>
  <c r="BI625" i="2"/>
  <c r="BH625" i="2"/>
  <c r="BG625" i="2"/>
  <c r="BF625" i="2"/>
  <c r="T625" i="2"/>
  <c r="R625" i="2"/>
  <c r="P625" i="2"/>
  <c r="BI623" i="2"/>
  <c r="BH623" i="2"/>
  <c r="BG623" i="2"/>
  <c r="BF623" i="2"/>
  <c r="T623" i="2"/>
  <c r="R623" i="2"/>
  <c r="P623" i="2"/>
  <c r="BI622" i="2"/>
  <c r="BH622" i="2"/>
  <c r="BG622" i="2"/>
  <c r="BF622" i="2"/>
  <c r="T622" i="2"/>
  <c r="R622" i="2"/>
  <c r="P622" i="2"/>
  <c r="BI621" i="2"/>
  <c r="BH621" i="2"/>
  <c r="BG621" i="2"/>
  <c r="BF621" i="2"/>
  <c r="T621" i="2"/>
  <c r="R621" i="2"/>
  <c r="P621" i="2"/>
  <c r="BI620" i="2"/>
  <c r="BH620" i="2"/>
  <c r="BG620" i="2"/>
  <c r="BF620" i="2"/>
  <c r="T620" i="2"/>
  <c r="R620" i="2"/>
  <c r="P620" i="2"/>
  <c r="BI619" i="2"/>
  <c r="BH619" i="2"/>
  <c r="BG619" i="2"/>
  <c r="BF619" i="2"/>
  <c r="T619" i="2"/>
  <c r="R619" i="2"/>
  <c r="P619" i="2"/>
  <c r="BI618" i="2"/>
  <c r="BH618" i="2"/>
  <c r="BG618" i="2"/>
  <c r="BF618" i="2"/>
  <c r="T618" i="2"/>
  <c r="R618" i="2"/>
  <c r="P618" i="2"/>
  <c r="BI616" i="2"/>
  <c r="BH616" i="2"/>
  <c r="BG616" i="2"/>
  <c r="BF616" i="2"/>
  <c r="T616" i="2"/>
  <c r="R616" i="2"/>
  <c r="P616" i="2"/>
  <c r="BI611" i="2"/>
  <c r="BH611" i="2"/>
  <c r="BG611" i="2"/>
  <c r="BF611" i="2"/>
  <c r="T611" i="2"/>
  <c r="R611" i="2"/>
  <c r="P611" i="2"/>
  <c r="BI608" i="2"/>
  <c r="BH608" i="2"/>
  <c r="BG608" i="2"/>
  <c r="BF608" i="2"/>
  <c r="T608" i="2"/>
  <c r="R608" i="2"/>
  <c r="P608" i="2"/>
  <c r="BI604" i="2"/>
  <c r="BH604" i="2"/>
  <c r="BG604" i="2"/>
  <c r="BF604" i="2"/>
  <c r="T604" i="2"/>
  <c r="R604" i="2"/>
  <c r="P604" i="2"/>
  <c r="BI601" i="2"/>
  <c r="BH601" i="2"/>
  <c r="BG601" i="2"/>
  <c r="BF601" i="2"/>
  <c r="T601" i="2"/>
  <c r="R601" i="2"/>
  <c r="P601" i="2"/>
  <c r="BI598" i="2"/>
  <c r="BH598" i="2"/>
  <c r="BG598" i="2"/>
  <c r="BF598" i="2"/>
  <c r="T598" i="2"/>
  <c r="T597" i="2" s="1"/>
  <c r="R598" i="2"/>
  <c r="R597" i="2"/>
  <c r="P598" i="2"/>
  <c r="P597" i="2"/>
  <c r="BI596" i="2"/>
  <c r="BH596" i="2"/>
  <c r="BG596" i="2"/>
  <c r="BF596" i="2"/>
  <c r="T596" i="2"/>
  <c r="R596" i="2"/>
  <c r="P596" i="2"/>
  <c r="BI595" i="2"/>
  <c r="BH595" i="2"/>
  <c r="BG595" i="2"/>
  <c r="BF595" i="2"/>
  <c r="T595" i="2"/>
  <c r="R595" i="2"/>
  <c r="P595" i="2"/>
  <c r="BI594" i="2"/>
  <c r="BH594" i="2"/>
  <c r="BG594" i="2"/>
  <c r="BF594" i="2"/>
  <c r="T594" i="2"/>
  <c r="R594" i="2"/>
  <c r="P594" i="2"/>
  <c r="BI593" i="2"/>
  <c r="BH593" i="2"/>
  <c r="BG593" i="2"/>
  <c r="BF593" i="2"/>
  <c r="T593" i="2"/>
  <c r="R593" i="2"/>
  <c r="P593" i="2"/>
  <c r="BI592" i="2"/>
  <c r="BH592" i="2"/>
  <c r="BG592" i="2"/>
  <c r="BF592" i="2"/>
  <c r="T592" i="2"/>
  <c r="R592" i="2"/>
  <c r="P592" i="2"/>
  <c r="BI589" i="2"/>
  <c r="BH589" i="2"/>
  <c r="BG589" i="2"/>
  <c r="BF589" i="2"/>
  <c r="T589" i="2"/>
  <c r="R589" i="2"/>
  <c r="P589" i="2"/>
  <c r="BI587" i="2"/>
  <c r="BH587" i="2"/>
  <c r="BG587" i="2"/>
  <c r="BF587" i="2"/>
  <c r="T587" i="2"/>
  <c r="R587" i="2"/>
  <c r="P587" i="2"/>
  <c r="BI586" i="2"/>
  <c r="BH586" i="2"/>
  <c r="BG586" i="2"/>
  <c r="BF586" i="2"/>
  <c r="T586" i="2"/>
  <c r="R586" i="2"/>
  <c r="P586" i="2"/>
  <c r="BI585" i="2"/>
  <c r="BH585" i="2"/>
  <c r="BG585" i="2"/>
  <c r="BF585" i="2"/>
  <c r="T585" i="2"/>
  <c r="R585" i="2"/>
  <c r="P585" i="2"/>
  <c r="BI581" i="2"/>
  <c r="BH581" i="2"/>
  <c r="BG581" i="2"/>
  <c r="BF581" i="2"/>
  <c r="T581" i="2"/>
  <c r="R581" i="2"/>
  <c r="P581" i="2"/>
  <c r="BI575" i="2"/>
  <c r="BH575" i="2"/>
  <c r="BG575" i="2"/>
  <c r="BF575" i="2"/>
  <c r="T575" i="2"/>
  <c r="R575" i="2"/>
  <c r="P575" i="2"/>
  <c r="BI572" i="2"/>
  <c r="BH572" i="2"/>
  <c r="BG572" i="2"/>
  <c r="BF572" i="2"/>
  <c r="T572" i="2"/>
  <c r="R572" i="2"/>
  <c r="P572" i="2"/>
  <c r="BI569" i="2"/>
  <c r="BH569" i="2"/>
  <c r="BG569" i="2"/>
  <c r="BF569" i="2"/>
  <c r="T569" i="2"/>
  <c r="R569" i="2"/>
  <c r="P569" i="2"/>
  <c r="BI566" i="2"/>
  <c r="BH566" i="2"/>
  <c r="BG566" i="2"/>
  <c r="BF566" i="2"/>
  <c r="T566" i="2"/>
  <c r="R566" i="2"/>
  <c r="P566" i="2"/>
  <c r="BI563" i="2"/>
  <c r="BH563" i="2"/>
  <c r="BG563" i="2"/>
  <c r="BF563" i="2"/>
  <c r="T563" i="2"/>
  <c r="R563" i="2"/>
  <c r="P563" i="2"/>
  <c r="BI560" i="2"/>
  <c r="BH560" i="2"/>
  <c r="BG560" i="2"/>
  <c r="BF560" i="2"/>
  <c r="T560" i="2"/>
  <c r="R560" i="2"/>
  <c r="P560" i="2"/>
  <c r="BI557" i="2"/>
  <c r="BH557" i="2"/>
  <c r="BG557" i="2"/>
  <c r="BF557" i="2"/>
  <c r="T557" i="2"/>
  <c r="R557" i="2"/>
  <c r="P557" i="2"/>
  <c r="BI554" i="2"/>
  <c r="BH554" i="2"/>
  <c r="BG554" i="2"/>
  <c r="BF554" i="2"/>
  <c r="T554" i="2"/>
  <c r="R554" i="2"/>
  <c r="P554" i="2"/>
  <c r="BI551" i="2"/>
  <c r="BH551" i="2"/>
  <c r="BG551" i="2"/>
  <c r="BF551" i="2"/>
  <c r="T551" i="2"/>
  <c r="R551" i="2"/>
  <c r="P551" i="2"/>
  <c r="BI549" i="2"/>
  <c r="BH549" i="2"/>
  <c r="BG549" i="2"/>
  <c r="BF549" i="2"/>
  <c r="T549" i="2"/>
  <c r="R549" i="2"/>
  <c r="P549" i="2"/>
  <c r="BI545" i="2"/>
  <c r="BH545" i="2"/>
  <c r="BG545" i="2"/>
  <c r="BF545" i="2"/>
  <c r="T545" i="2"/>
  <c r="R545" i="2"/>
  <c r="P545" i="2"/>
  <c r="BI541" i="2"/>
  <c r="BH541" i="2"/>
  <c r="BG541" i="2"/>
  <c r="BF541" i="2"/>
  <c r="T541" i="2"/>
  <c r="R541" i="2"/>
  <c r="P541" i="2"/>
  <c r="BI539" i="2"/>
  <c r="BH539" i="2"/>
  <c r="BG539" i="2"/>
  <c r="BF539" i="2"/>
  <c r="T539" i="2"/>
  <c r="R539" i="2"/>
  <c r="P539" i="2"/>
  <c r="BI537" i="2"/>
  <c r="BH537" i="2"/>
  <c r="BG537" i="2"/>
  <c r="BF537" i="2"/>
  <c r="T537" i="2"/>
  <c r="R537" i="2"/>
  <c r="P537" i="2"/>
  <c r="BI535" i="2"/>
  <c r="BH535" i="2"/>
  <c r="BG535" i="2"/>
  <c r="BF535" i="2"/>
  <c r="T535" i="2"/>
  <c r="R535" i="2"/>
  <c r="P535" i="2"/>
  <c r="BI533" i="2"/>
  <c r="BH533" i="2"/>
  <c r="BG533" i="2"/>
  <c r="BF533" i="2"/>
  <c r="T533" i="2"/>
  <c r="R533" i="2"/>
  <c r="P533" i="2"/>
  <c r="BI531" i="2"/>
  <c r="BH531" i="2"/>
  <c r="BG531" i="2"/>
  <c r="BF531" i="2"/>
  <c r="T531" i="2"/>
  <c r="R531" i="2"/>
  <c r="P531" i="2"/>
  <c r="BI529" i="2"/>
  <c r="BH529" i="2"/>
  <c r="BG529" i="2"/>
  <c r="BF529" i="2"/>
  <c r="T529" i="2"/>
  <c r="R529" i="2"/>
  <c r="P529" i="2"/>
  <c r="BI527" i="2"/>
  <c r="BH527" i="2"/>
  <c r="BG527" i="2"/>
  <c r="BF527" i="2"/>
  <c r="T527" i="2"/>
  <c r="R527" i="2"/>
  <c r="P527" i="2"/>
  <c r="BI525" i="2"/>
  <c r="BH525" i="2"/>
  <c r="BG525" i="2"/>
  <c r="BF525" i="2"/>
  <c r="T525" i="2"/>
  <c r="R525" i="2"/>
  <c r="P525" i="2"/>
  <c r="BI523" i="2"/>
  <c r="BH523" i="2"/>
  <c r="BG523" i="2"/>
  <c r="BF523" i="2"/>
  <c r="T523" i="2"/>
  <c r="R523" i="2"/>
  <c r="P523" i="2"/>
  <c r="BI521" i="2"/>
  <c r="BH521" i="2"/>
  <c r="BG521" i="2"/>
  <c r="BF521" i="2"/>
  <c r="T521" i="2"/>
  <c r="R521" i="2"/>
  <c r="P521" i="2"/>
  <c r="BI519" i="2"/>
  <c r="BH519" i="2"/>
  <c r="BG519" i="2"/>
  <c r="BF519" i="2"/>
  <c r="T519" i="2"/>
  <c r="R519" i="2"/>
  <c r="P519" i="2"/>
  <c r="BI518" i="2"/>
  <c r="BH518" i="2"/>
  <c r="BG518" i="2"/>
  <c r="BF518" i="2"/>
  <c r="T518" i="2"/>
  <c r="R518" i="2"/>
  <c r="P518" i="2"/>
  <c r="BI516" i="2"/>
  <c r="BH516" i="2"/>
  <c r="BG516" i="2"/>
  <c r="BF516" i="2"/>
  <c r="T516" i="2"/>
  <c r="R516" i="2"/>
  <c r="P516" i="2"/>
  <c r="BI515" i="2"/>
  <c r="BH515" i="2"/>
  <c r="BG515" i="2"/>
  <c r="BF515" i="2"/>
  <c r="T515" i="2"/>
  <c r="R515" i="2"/>
  <c r="P515" i="2"/>
  <c r="BI514" i="2"/>
  <c r="BH514" i="2"/>
  <c r="BG514" i="2"/>
  <c r="BF514" i="2"/>
  <c r="T514" i="2"/>
  <c r="R514" i="2"/>
  <c r="P514" i="2"/>
  <c r="BI512" i="2"/>
  <c r="BH512" i="2"/>
  <c r="BG512" i="2"/>
  <c r="BF512" i="2"/>
  <c r="T512" i="2"/>
  <c r="R512" i="2"/>
  <c r="P512" i="2"/>
  <c r="BI500" i="2"/>
  <c r="BH500" i="2"/>
  <c r="BG500" i="2"/>
  <c r="BF500" i="2"/>
  <c r="T500" i="2"/>
  <c r="R500" i="2"/>
  <c r="P500" i="2"/>
  <c r="BI499" i="2"/>
  <c r="BH499" i="2"/>
  <c r="BG499" i="2"/>
  <c r="BF499" i="2"/>
  <c r="T499" i="2"/>
  <c r="R499" i="2"/>
  <c r="P499" i="2"/>
  <c r="BI498" i="2"/>
  <c r="BH498" i="2"/>
  <c r="BG498" i="2"/>
  <c r="BF498" i="2"/>
  <c r="T498" i="2"/>
  <c r="R498" i="2"/>
  <c r="P498" i="2"/>
  <c r="BI496" i="2"/>
  <c r="BH496" i="2"/>
  <c r="BG496" i="2"/>
  <c r="BF496" i="2"/>
  <c r="T496" i="2"/>
  <c r="R496" i="2"/>
  <c r="P496" i="2"/>
  <c r="BI494" i="2"/>
  <c r="BH494" i="2"/>
  <c r="BG494" i="2"/>
  <c r="BF494" i="2"/>
  <c r="T494" i="2"/>
  <c r="R494" i="2"/>
  <c r="P494" i="2"/>
  <c r="BI490" i="2"/>
  <c r="BH490" i="2"/>
  <c r="BG490" i="2"/>
  <c r="BF490" i="2"/>
  <c r="T490" i="2"/>
  <c r="R490" i="2"/>
  <c r="P490" i="2"/>
  <c r="BI487" i="2"/>
  <c r="BH487" i="2"/>
  <c r="BG487" i="2"/>
  <c r="BF487" i="2"/>
  <c r="T487" i="2"/>
  <c r="R487" i="2"/>
  <c r="P487" i="2"/>
  <c r="BI484" i="2"/>
  <c r="BH484" i="2"/>
  <c r="BG484" i="2"/>
  <c r="BF484" i="2"/>
  <c r="T484" i="2"/>
  <c r="R484" i="2"/>
  <c r="P484" i="2"/>
  <c r="BI481" i="2"/>
  <c r="BH481" i="2"/>
  <c r="BG481" i="2"/>
  <c r="BF481" i="2"/>
  <c r="T481" i="2"/>
  <c r="R481" i="2"/>
  <c r="P481" i="2"/>
  <c r="BI478" i="2"/>
  <c r="BH478" i="2"/>
  <c r="BG478" i="2"/>
  <c r="BF478" i="2"/>
  <c r="T478" i="2"/>
  <c r="R478" i="2"/>
  <c r="P478" i="2"/>
  <c r="BI475" i="2"/>
  <c r="BH475" i="2"/>
  <c r="BG475" i="2"/>
  <c r="BF475" i="2"/>
  <c r="T475" i="2"/>
  <c r="R475" i="2"/>
  <c r="P475" i="2"/>
  <c r="BI469" i="2"/>
  <c r="BH469" i="2"/>
  <c r="BG469" i="2"/>
  <c r="BF469" i="2"/>
  <c r="T469" i="2"/>
  <c r="R469" i="2"/>
  <c r="P469" i="2"/>
  <c r="BI463" i="2"/>
  <c r="BH463" i="2"/>
  <c r="BG463" i="2"/>
  <c r="BF463" i="2"/>
  <c r="T463" i="2"/>
  <c r="R463" i="2"/>
  <c r="P463" i="2"/>
  <c r="BI459" i="2"/>
  <c r="BH459" i="2"/>
  <c r="BG459" i="2"/>
  <c r="BF459" i="2"/>
  <c r="T459" i="2"/>
  <c r="R459" i="2"/>
  <c r="P459" i="2"/>
  <c r="BI458" i="2"/>
  <c r="BH458" i="2"/>
  <c r="BG458" i="2"/>
  <c r="BF458" i="2"/>
  <c r="T458" i="2"/>
  <c r="R458" i="2"/>
  <c r="P458" i="2"/>
  <c r="BI456" i="2"/>
  <c r="BH456" i="2"/>
  <c r="BG456" i="2"/>
  <c r="BF456" i="2"/>
  <c r="T456" i="2"/>
  <c r="R456" i="2"/>
  <c r="P456" i="2"/>
  <c r="BI454" i="2"/>
  <c r="BH454" i="2"/>
  <c r="BG454" i="2"/>
  <c r="BF454" i="2"/>
  <c r="T454" i="2"/>
  <c r="R454" i="2"/>
  <c r="P454" i="2"/>
  <c r="BI449" i="2"/>
  <c r="BH449" i="2"/>
  <c r="BG449" i="2"/>
  <c r="BF449" i="2"/>
  <c r="T449" i="2"/>
  <c r="R449" i="2"/>
  <c r="P449" i="2"/>
  <c r="BI447" i="2"/>
  <c r="BH447" i="2"/>
  <c r="BG447" i="2"/>
  <c r="BF447" i="2"/>
  <c r="T447" i="2"/>
  <c r="R447" i="2"/>
  <c r="P447" i="2"/>
  <c r="BI445" i="2"/>
  <c r="BH445" i="2"/>
  <c r="BG445" i="2"/>
  <c r="BF445" i="2"/>
  <c r="T445" i="2"/>
  <c r="R445" i="2"/>
  <c r="P445" i="2"/>
  <c r="BI403" i="2"/>
  <c r="BH403" i="2"/>
  <c r="BG403" i="2"/>
  <c r="BF403" i="2"/>
  <c r="T403" i="2"/>
  <c r="R403" i="2"/>
  <c r="P403" i="2"/>
  <c r="BI401" i="2"/>
  <c r="BH401" i="2"/>
  <c r="BG401" i="2"/>
  <c r="BF401" i="2"/>
  <c r="T401" i="2"/>
  <c r="R401" i="2"/>
  <c r="P401" i="2"/>
  <c r="BI398" i="2"/>
  <c r="BH398" i="2"/>
  <c r="BG398" i="2"/>
  <c r="BF398" i="2"/>
  <c r="T398" i="2"/>
  <c r="R398" i="2"/>
  <c r="P398" i="2"/>
  <c r="BI396" i="2"/>
  <c r="BH396" i="2"/>
  <c r="BG396" i="2"/>
  <c r="BF396" i="2"/>
  <c r="T396" i="2"/>
  <c r="R396" i="2"/>
  <c r="P396" i="2"/>
  <c r="BI394" i="2"/>
  <c r="BH394" i="2"/>
  <c r="BG394" i="2"/>
  <c r="BF394" i="2"/>
  <c r="T394" i="2"/>
  <c r="R394" i="2"/>
  <c r="P394" i="2"/>
  <c r="BI392" i="2"/>
  <c r="BH392" i="2"/>
  <c r="BG392" i="2"/>
  <c r="BF392" i="2"/>
  <c r="T392" i="2"/>
  <c r="R392" i="2"/>
  <c r="P392" i="2"/>
  <c r="BI390" i="2"/>
  <c r="BH390" i="2"/>
  <c r="BG390" i="2"/>
  <c r="BF390" i="2"/>
  <c r="T390" i="2"/>
  <c r="R390" i="2"/>
  <c r="P390" i="2"/>
  <c r="BI361" i="2"/>
  <c r="BH361" i="2"/>
  <c r="BG361" i="2"/>
  <c r="BF361" i="2"/>
  <c r="T361" i="2"/>
  <c r="R361" i="2"/>
  <c r="P361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5" i="2"/>
  <c r="BH355" i="2"/>
  <c r="BG355" i="2"/>
  <c r="BF355" i="2"/>
  <c r="T355" i="2"/>
  <c r="R355" i="2"/>
  <c r="P355" i="2"/>
  <c r="BI332" i="2"/>
  <c r="BH332" i="2"/>
  <c r="BG332" i="2"/>
  <c r="BF332" i="2"/>
  <c r="T332" i="2"/>
  <c r="R332" i="2"/>
  <c r="P332" i="2"/>
  <c r="BI330" i="2"/>
  <c r="BH330" i="2"/>
  <c r="BG330" i="2"/>
  <c r="BF330" i="2"/>
  <c r="T330" i="2"/>
  <c r="R330" i="2"/>
  <c r="P330" i="2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20" i="2"/>
  <c r="BH320" i="2"/>
  <c r="BG320" i="2"/>
  <c r="BF320" i="2"/>
  <c r="T320" i="2"/>
  <c r="R320" i="2"/>
  <c r="P320" i="2"/>
  <c r="BI318" i="2"/>
  <c r="BH318" i="2"/>
  <c r="BG318" i="2"/>
  <c r="BF318" i="2"/>
  <c r="T318" i="2"/>
  <c r="R318" i="2"/>
  <c r="P318" i="2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43" i="2"/>
  <c r="BH243" i="2"/>
  <c r="BG243" i="2"/>
  <c r="BF243" i="2"/>
  <c r="T243" i="2"/>
  <c r="R243" i="2"/>
  <c r="P243" i="2"/>
  <c r="BI239" i="2"/>
  <c r="BH239" i="2"/>
  <c r="BG239" i="2"/>
  <c r="BF239" i="2"/>
  <c r="T239" i="2"/>
  <c r="R239" i="2"/>
  <c r="P239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5" i="2"/>
  <c r="BH225" i="2"/>
  <c r="BG225" i="2"/>
  <c r="BF225" i="2"/>
  <c r="T225" i="2"/>
  <c r="R225" i="2"/>
  <c r="P225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4" i="2"/>
  <c r="BH214" i="2"/>
  <c r="BG214" i="2"/>
  <c r="BF214" i="2"/>
  <c r="T214" i="2"/>
  <c r="R214" i="2"/>
  <c r="P214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6" i="2"/>
  <c r="BH176" i="2"/>
  <c r="BG176" i="2"/>
  <c r="F35" i="2" s="1"/>
  <c r="BF176" i="2"/>
  <c r="T176" i="2"/>
  <c r="R176" i="2"/>
  <c r="P176" i="2"/>
  <c r="BI173" i="2"/>
  <c r="BH173" i="2"/>
  <c r="BG173" i="2"/>
  <c r="BF173" i="2"/>
  <c r="T173" i="2"/>
  <c r="R173" i="2"/>
  <c r="P173" i="2"/>
  <c r="BI169" i="2"/>
  <c r="F37" i="2" s="1"/>
  <c r="BH169" i="2"/>
  <c r="BG169" i="2"/>
  <c r="BF169" i="2"/>
  <c r="T169" i="2"/>
  <c r="R169" i="2"/>
  <c r="P169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50" i="2"/>
  <c r="BH150" i="2"/>
  <c r="F36" i="2" s="1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J140" i="2"/>
  <c r="F140" i="2"/>
  <c r="F138" i="2"/>
  <c r="E136" i="2"/>
  <c r="J91" i="2"/>
  <c r="F91" i="2"/>
  <c r="F89" i="2"/>
  <c r="E87" i="2"/>
  <c r="J24" i="2"/>
  <c r="E24" i="2"/>
  <c r="J92" i="2" s="1"/>
  <c r="J23" i="2"/>
  <c r="J18" i="2"/>
  <c r="E18" i="2"/>
  <c r="F92" i="2" s="1"/>
  <c r="J17" i="2"/>
  <c r="J12" i="2"/>
  <c r="J138" i="2"/>
  <c r="E7" i="2"/>
  <c r="E134" i="2" s="1"/>
  <c r="L90" i="1"/>
  <c r="AM90" i="1"/>
  <c r="AM89" i="1"/>
  <c r="L89" i="1"/>
  <c r="AM87" i="1"/>
  <c r="L87" i="1"/>
  <c r="L85" i="1"/>
  <c r="L84" i="1"/>
  <c r="BK1985" i="2"/>
  <c r="J1852" i="2"/>
  <c r="J1251" i="2"/>
  <c r="J1210" i="2"/>
  <c r="J1157" i="2"/>
  <c r="J1139" i="2"/>
  <c r="BK1130" i="2"/>
  <c r="J1105" i="2"/>
  <c r="J1046" i="2"/>
  <c r="BK891" i="2"/>
  <c r="J791" i="2"/>
  <c r="J618" i="2"/>
  <c r="BK569" i="2"/>
  <c r="BK496" i="2"/>
  <c r="BK361" i="2"/>
  <c r="J214" i="2"/>
  <c r="BK168" i="4"/>
  <c r="J140" i="4"/>
  <c r="BK155" i="4"/>
  <c r="J190" i="4"/>
  <c r="J192" i="4"/>
  <c r="BK159" i="4"/>
  <c r="J135" i="4"/>
  <c r="BK330" i="5"/>
  <c r="J232" i="5"/>
  <c r="J296" i="5"/>
  <c r="BK240" i="5"/>
  <c r="J149" i="5"/>
  <c r="BK266" i="5"/>
  <c r="BK296" i="5"/>
  <c r="BK250" i="5"/>
  <c r="BK211" i="5"/>
  <c r="J163" i="5"/>
  <c r="BK332" i="5"/>
  <c r="BK242" i="5"/>
  <c r="BK149" i="5"/>
  <c r="J136" i="6"/>
  <c r="BK136" i="6"/>
  <c r="BK134" i="6"/>
  <c r="BK2163" i="2"/>
  <c r="J1940" i="2"/>
  <c r="BK1278" i="2"/>
  <c r="BK1237" i="2"/>
  <c r="J1170" i="2"/>
  <c r="J1156" i="2"/>
  <c r="BK1144" i="2"/>
  <c r="J1127" i="2"/>
  <c r="J1097" i="2"/>
  <c r="J1075" i="2"/>
  <c r="J992" i="2"/>
  <c r="J840" i="2"/>
  <c r="BK735" i="2"/>
  <c r="BK623" i="2"/>
  <c r="J589" i="2"/>
  <c r="BK518" i="2"/>
  <c r="J401" i="2"/>
  <c r="J265" i="2"/>
  <c r="BK217" i="2"/>
  <c r="J2155" i="2"/>
  <c r="J1985" i="2"/>
  <c r="J1854" i="2"/>
  <c r="BK1245" i="2"/>
  <c r="BK1224" i="2"/>
  <c r="J1186" i="2"/>
  <c r="BK1161" i="2"/>
  <c r="BK1141" i="2"/>
  <c r="BK1124" i="2"/>
  <c r="J1098" i="2"/>
  <c r="BK1055" i="2"/>
  <c r="J1018" i="2"/>
  <c r="BK981" i="2"/>
  <c r="BK791" i="2"/>
  <c r="J739" i="2"/>
  <c r="BK680" i="2"/>
  <c r="J611" i="2"/>
  <c r="J563" i="2"/>
  <c r="J516" i="2"/>
  <c r="J263" i="2"/>
  <c r="J220" i="2"/>
  <c r="BK169" i="2"/>
  <c r="BK1460" i="2"/>
  <c r="BK1236" i="2"/>
  <c r="J1224" i="2"/>
  <c r="J1201" i="2"/>
  <c r="J1171" i="2"/>
  <c r="BK1153" i="2"/>
  <c r="J1129" i="2"/>
  <c r="BK1116" i="2"/>
  <c r="BK1107" i="2"/>
  <c r="BK1083" i="2"/>
  <c r="BK1062" i="2"/>
  <c r="BK1044" i="2"/>
  <c r="BK1000" i="2"/>
  <c r="J974" i="2"/>
  <c r="BK954" i="2"/>
  <c r="J920" i="2"/>
  <c r="J893" i="2"/>
  <c r="J849" i="2"/>
  <c r="BK817" i="2"/>
  <c r="BK780" i="2"/>
  <c r="BK752" i="2"/>
  <c r="J731" i="2"/>
  <c r="J695" i="2"/>
  <c r="J678" i="2"/>
  <c r="BK625" i="2"/>
  <c r="BK618" i="2"/>
  <c r="J592" i="2"/>
  <c r="J569" i="2"/>
  <c r="J535" i="2"/>
  <c r="J512" i="2"/>
  <c r="BK490" i="2"/>
  <c r="BK447" i="2"/>
  <c r="J355" i="2"/>
  <c r="J273" i="2"/>
  <c r="BK239" i="2"/>
  <c r="BK214" i="2"/>
  <c r="J199" i="2"/>
  <c r="J176" i="2"/>
  <c r="BK150" i="2"/>
  <c r="BK2122" i="2"/>
  <c r="J2108" i="2"/>
  <c r="J2100" i="2"/>
  <c r="J2092" i="2"/>
  <c r="J2074" i="2"/>
  <c r="BK2051" i="2"/>
  <c r="BK1977" i="2"/>
  <c r="J1901" i="2"/>
  <c r="J1435" i="2"/>
  <c r="BK1286" i="2"/>
  <c r="BK1251" i="2"/>
  <c r="J1238" i="2"/>
  <c r="BK1232" i="2"/>
  <c r="BK1218" i="2"/>
  <c r="BK1188" i="2"/>
  <c r="J1181" i="2"/>
  <c r="BK1175" i="2"/>
  <c r="BK1169" i="2"/>
  <c r="BK1160" i="2"/>
  <c r="BK1155" i="2"/>
  <c r="BK1126" i="2"/>
  <c r="J1119" i="2"/>
  <c r="J1109" i="2"/>
  <c r="J1101" i="2"/>
  <c r="J1095" i="2"/>
  <c r="J1079" i="2"/>
  <c r="BK1050" i="2"/>
  <c r="J1035" i="2"/>
  <c r="BK1004" i="2"/>
  <c r="BK990" i="2"/>
  <c r="J936" i="2"/>
  <c r="J891" i="2"/>
  <c r="BK835" i="2"/>
  <c r="BK737" i="2"/>
  <c r="J711" i="2"/>
  <c r="J652" i="2"/>
  <c r="BK535" i="2"/>
  <c r="J514" i="2"/>
  <c r="BK454" i="2"/>
  <c r="J394" i="2"/>
  <c r="J225" i="2"/>
  <c r="BK2155" i="2"/>
  <c r="BK2130" i="2"/>
  <c r="BK1852" i="2"/>
  <c r="BK1270" i="2"/>
  <c r="BK1230" i="2"/>
  <c r="BK1181" i="2"/>
  <c r="BK1168" i="2"/>
  <c r="BK1134" i="2"/>
  <c r="J1113" i="2"/>
  <c r="J1071" i="2"/>
  <c r="J979" i="2"/>
  <c r="BK866" i="2"/>
  <c r="J738" i="2"/>
  <c r="J674" i="2"/>
  <c r="BK593" i="2"/>
  <c r="BK512" i="2"/>
  <c r="BK396" i="2"/>
  <c r="BK211" i="2"/>
  <c r="J183" i="3"/>
  <c r="BK185" i="3"/>
  <c r="BK159" i="3"/>
  <c r="BK184" i="3"/>
  <c r="J191" i="3"/>
  <c r="J168" i="3"/>
  <c r="BK151" i="3"/>
  <c r="BK194" i="3"/>
  <c r="J156" i="3"/>
  <c r="J138" i="3"/>
  <c r="J197" i="3"/>
  <c r="J192" i="3"/>
  <c r="BK184" i="4"/>
  <c r="BK134" i="4"/>
  <c r="J163" i="4"/>
  <c r="J138" i="4"/>
  <c r="J185" i="4"/>
  <c r="J155" i="4"/>
  <c r="J194" i="4"/>
  <c r="BK145" i="4"/>
  <c r="BK187" i="4"/>
  <c r="BK189" i="4"/>
  <c r="J137" i="4"/>
  <c r="BK162" i="4"/>
  <c r="J146" i="4"/>
  <c r="J339" i="5"/>
  <c r="J246" i="5"/>
  <c r="J306" i="5"/>
  <c r="BK206" i="5"/>
  <c r="J320" i="5"/>
  <c r="J258" i="5"/>
  <c r="BK264" i="5"/>
  <c r="J237" i="5"/>
  <c r="J171" i="5"/>
  <c r="J147" i="5"/>
  <c r="J221" i="5"/>
  <c r="BK213" i="5"/>
  <c r="J142" i="6"/>
  <c r="J154" i="6"/>
  <c r="BK127" i="6"/>
  <c r="BK133" i="6"/>
  <c r="J2151" i="2"/>
  <c r="J1915" i="2"/>
  <c r="J1248" i="2"/>
  <c r="BK1183" i="2"/>
  <c r="J1159" i="2"/>
  <c r="J1146" i="2"/>
  <c r="J1133" i="2"/>
  <c r="J1116" i="2"/>
  <c r="J1077" i="2"/>
  <c r="BK1035" i="2"/>
  <c r="J897" i="2"/>
  <c r="J811" i="2"/>
  <c r="J632" i="2"/>
  <c r="J598" i="2"/>
  <c r="J545" i="2"/>
  <c r="BK475" i="2"/>
  <c r="BK324" i="2"/>
  <c r="J230" i="2"/>
  <c r="J147" i="2"/>
  <c r="J2088" i="2"/>
  <c r="J1934" i="2"/>
  <c r="BK1284" i="2"/>
  <c r="J1229" i="2"/>
  <c r="J1220" i="2"/>
  <c r="BK1184" i="2"/>
  <c r="BK1158" i="2"/>
  <c r="J1143" i="2"/>
  <c r="J1135" i="2"/>
  <c r="J1102" i="2"/>
  <c r="J1062" i="2"/>
  <c r="BK1029" i="2"/>
  <c r="BK966" i="2"/>
  <c r="J794" i="2"/>
  <c r="J735" i="2"/>
  <c r="J670" i="2"/>
  <c r="J604" i="2"/>
  <c r="J572" i="2"/>
  <c r="J541" i="2"/>
  <c r="J515" i="2"/>
  <c r="J463" i="2"/>
  <c r="BK253" i="2"/>
  <c r="J191" i="2"/>
  <c r="J1711" i="2"/>
  <c r="BK1290" i="2"/>
  <c r="J1230" i="2"/>
  <c r="J1218" i="2"/>
  <c r="J1197" i="2"/>
  <c r="J1161" i="2"/>
  <c r="J1145" i="2"/>
  <c r="BK1122" i="2"/>
  <c r="J1108" i="2"/>
  <c r="BK1075" i="2"/>
  <c r="J1054" i="2"/>
  <c r="BK1018" i="2"/>
  <c r="BK988" i="2"/>
  <c r="BK958" i="2"/>
  <c r="J946" i="2"/>
  <c r="BK911" i="2"/>
  <c r="BK883" i="2"/>
  <c r="BK840" i="2"/>
  <c r="BK814" i="2"/>
  <c r="BK765" i="2"/>
  <c r="BK739" i="2"/>
  <c r="BK715" i="2"/>
  <c r="BK672" i="2"/>
  <c r="BK629" i="2"/>
  <c r="BK620" i="2"/>
  <c r="J593" i="2"/>
  <c r="BK572" i="2"/>
  <c r="BK531" i="2"/>
  <c r="J500" i="2"/>
  <c r="J494" i="2"/>
  <c r="BK458" i="2"/>
  <c r="BK357" i="2"/>
  <c r="J322" i="2"/>
  <c r="BK243" i="2"/>
  <c r="J209" i="2"/>
  <c r="J198" i="2"/>
  <c r="BK153" i="2"/>
  <c r="J2130" i="2"/>
  <c r="BK2108" i="2"/>
  <c r="BK2100" i="2"/>
  <c r="BK2092" i="2"/>
  <c r="J2078" i="2"/>
  <c r="BK2063" i="2"/>
  <c r="J1989" i="2"/>
  <c r="BK1944" i="2"/>
  <c r="BK1849" i="2"/>
  <c r="J1294" i="2"/>
  <c r="J1282" i="2"/>
  <c r="BK1248" i="2"/>
  <c r="J1237" i="2"/>
  <c r="BK1233" i="2"/>
  <c r="J1212" i="2"/>
  <c r="BK1186" i="2"/>
  <c r="J1180" i="2"/>
  <c r="BK1174" i="2"/>
  <c r="J1164" i="2"/>
  <c r="BK1157" i="2"/>
  <c r="J1150" i="2"/>
  <c r="J1125" i="2"/>
  <c r="J1117" i="2"/>
  <c r="BK1106" i="2"/>
  <c r="J1099" i="2"/>
  <c r="BK1094" i="2"/>
  <c r="J1073" i="2"/>
  <c r="BK1046" i="2"/>
  <c r="J1029" i="2"/>
  <c r="BK1002" i="2"/>
  <c r="BK975" i="2"/>
  <c r="J907" i="2"/>
  <c r="BK849" i="2"/>
  <c r="BK749" i="2"/>
  <c r="J717" i="2"/>
  <c r="BK639" i="2"/>
  <c r="J566" i="2"/>
  <c r="BK521" i="2"/>
  <c r="BK463" i="2"/>
  <c r="J330" i="2"/>
  <c r="J233" i="2"/>
  <c r="J169" i="2"/>
  <c r="BK2138" i="2"/>
  <c r="J2055" i="2"/>
  <c r="BK1294" i="2"/>
  <c r="BK1246" i="2"/>
  <c r="J1192" i="2"/>
  <c r="J1176" i="2"/>
  <c r="J1144" i="2"/>
  <c r="J1130" i="2"/>
  <c r="J1103" i="2"/>
  <c r="J981" i="2"/>
  <c r="BK946" i="2"/>
  <c r="J823" i="2"/>
  <c r="J715" i="2"/>
  <c r="BK652" i="2"/>
  <c r="J581" i="2"/>
  <c r="J490" i="2"/>
  <c r="J392" i="2"/>
  <c r="J206" i="2"/>
  <c r="BK190" i="3"/>
  <c r="BK183" i="3"/>
  <c r="J155" i="3"/>
  <c r="J140" i="3"/>
  <c r="J169" i="3"/>
  <c r="J176" i="3"/>
  <c r="BK156" i="3"/>
  <c r="J188" i="3"/>
  <c r="J158" i="3"/>
  <c r="J143" i="3"/>
  <c r="J182" i="3"/>
  <c r="BK197" i="3"/>
  <c r="BK140" i="3"/>
  <c r="BK172" i="4"/>
  <c r="J193" i="4"/>
  <c r="BK160" i="4"/>
  <c r="BK193" i="4"/>
  <c r="J174" i="4"/>
  <c r="J176" i="4"/>
  <c r="J141" i="4"/>
  <c r="BK146" i="4"/>
  <c r="BK136" i="4"/>
  <c r="BK169" i="4"/>
  <c r="J147" i="4"/>
  <c r="J168" i="4"/>
  <c r="BK157" i="4"/>
  <c r="J341" i="5"/>
  <c r="BK272" i="5"/>
  <c r="BK334" i="5"/>
  <c r="J252" i="5"/>
  <c r="J159" i="5"/>
  <c r="BK313" i="5"/>
  <c r="J259" i="5"/>
  <c r="BK252" i="5"/>
  <c r="J217" i="5"/>
  <c r="BK139" i="5"/>
  <c r="J201" i="5"/>
  <c r="BK209" i="5"/>
  <c r="BK149" i="6"/>
  <c r="J129" i="6"/>
  <c r="J130" i="6"/>
  <c r="BK1964" i="2"/>
  <c r="BK1901" i="2"/>
  <c r="J1276" i="2"/>
  <c r="BK1220" i="2"/>
  <c r="BK1167" i="2"/>
  <c r="J1149" i="2"/>
  <c r="J1134" i="2"/>
  <c r="BK1125" i="2"/>
  <c r="BK1095" i="2"/>
  <c r="J1066" i="2"/>
  <c r="J994" i="2"/>
  <c r="J954" i="2"/>
  <c r="J814" i="2"/>
  <c r="J688" i="2"/>
  <c r="BK611" i="2"/>
  <c r="BK563" i="2"/>
  <c r="J449" i="2"/>
  <c r="BK256" i="2"/>
  <c r="BK182" i="2"/>
  <c r="J2059" i="2"/>
  <c r="BK1981" i="2"/>
  <c r="BK1711" i="2"/>
  <c r="BK1238" i="2"/>
  <c r="BK1216" i="2"/>
  <c r="BK1182" i="2"/>
  <c r="BK1152" i="2"/>
  <c r="BK1139" i="2"/>
  <c r="J1104" i="2"/>
  <c r="BK1079" i="2"/>
  <c r="J1037" i="2"/>
  <c r="J986" i="2"/>
  <c r="J820" i="2"/>
  <c r="J780" i="2"/>
  <c r="BK692" i="2"/>
  <c r="J629" i="2"/>
  <c r="BK601" i="2"/>
  <c r="J549" i="2"/>
  <c r="BK525" i="2"/>
  <c r="BK469" i="2"/>
  <c r="BK330" i="2"/>
  <c r="BK208" i="2"/>
  <c r="J1894" i="2"/>
  <c r="J1284" i="2"/>
  <c r="BK1227" i="2"/>
  <c r="BK1212" i="2"/>
  <c r="J1185" i="2"/>
  <c r="BK1164" i="2"/>
  <c r="J1151" i="2"/>
  <c r="BK1136" i="2"/>
  <c r="BK1120" i="2"/>
  <c r="BK1109" i="2"/>
  <c r="J1096" i="2"/>
  <c r="BK1069" i="2"/>
  <c r="BK1039" i="2"/>
  <c r="BK994" i="2"/>
  <c r="J975" i="2"/>
  <c r="J947" i="2"/>
  <c r="BK907" i="2"/>
  <c r="J874" i="2"/>
  <c r="J831" i="2"/>
  <c r="BK800" i="2"/>
  <c r="J774" i="2"/>
  <c r="J744" i="2"/>
  <c r="BK721" i="2"/>
  <c r="J692" i="2"/>
  <c r="J648" i="2"/>
  <c r="J623" i="2"/>
  <c r="BK608" i="2"/>
  <c r="BK587" i="2"/>
  <c r="BK539" i="2"/>
  <c r="J518" i="2"/>
  <c r="J496" i="2"/>
  <c r="J475" i="2"/>
  <c r="BK390" i="2"/>
  <c r="J328" i="2"/>
  <c r="BK275" i="2"/>
  <c r="BK220" i="2"/>
  <c r="J205" i="2"/>
  <c r="BK191" i="2"/>
  <c r="J156" i="2"/>
  <c r="J2163" i="2"/>
  <c r="BK2114" i="2"/>
  <c r="J2104" i="2"/>
  <c r="J2096" i="2"/>
  <c r="BK2082" i="2"/>
  <c r="BK2074" i="2"/>
  <c r="J2063" i="2"/>
  <c r="BK2041" i="2"/>
  <c r="BK1940" i="2"/>
  <c r="J1460" i="2"/>
  <c r="J1290" i="2"/>
  <c r="J1257" i="2"/>
  <c r="BK1241" i="2"/>
  <c r="J1234" i="2"/>
  <c r="BK1226" i="2"/>
  <c r="BK1199" i="2"/>
  <c r="BK1190" i="2"/>
  <c r="BK1179" i="2"/>
  <c r="J1172" i="2"/>
  <c r="BK1163" i="2"/>
  <c r="BK1159" i="2"/>
  <c r="J1154" i="2"/>
  <c r="BK1127" i="2"/>
  <c r="J1122" i="2"/>
  <c r="J1114" i="2"/>
  <c r="BK1103" i="2"/>
  <c r="J1083" i="2"/>
  <c r="BK1072" i="2"/>
  <c r="BK1052" i="2"/>
  <c r="BK1037" i="2"/>
  <c r="J1006" i="2"/>
  <c r="BK996" i="2"/>
  <c r="BK912" i="2"/>
  <c r="BK874" i="2"/>
  <c r="BK802" i="2"/>
  <c r="BK729" i="2"/>
  <c r="BK703" i="2"/>
  <c r="J646" i="2"/>
  <c r="J554" i="2"/>
  <c r="J519" i="2"/>
  <c r="J456" i="2"/>
  <c r="J396" i="2"/>
  <c r="J275" i="2"/>
  <c r="BK173" i="2"/>
  <c r="J2134" i="2"/>
  <c r="J1981" i="2"/>
  <c r="BK1282" i="2"/>
  <c r="BK1235" i="2"/>
  <c r="BK1185" i="2"/>
  <c r="BK1172" i="2"/>
  <c r="BK1142" i="2"/>
  <c r="BK1114" i="2"/>
  <c r="BK1053" i="2"/>
  <c r="J977" i="2"/>
  <c r="J911" i="2"/>
  <c r="BK762" i="2"/>
  <c r="BK690" i="2"/>
  <c r="BK632" i="2"/>
  <c r="BK566" i="2"/>
  <c r="BK499" i="2"/>
  <c r="J253" i="2"/>
  <c r="J182" i="2"/>
  <c r="J164" i="3"/>
  <c r="J173" i="3"/>
  <c r="J147" i="3"/>
  <c r="J178" i="3"/>
  <c r="J196" i="3"/>
  <c r="BK158" i="3"/>
  <c r="BK138" i="3"/>
  <c r="J146" i="3"/>
  <c r="BK161" i="4"/>
  <c r="BK181" i="4"/>
  <c r="J186" i="4"/>
  <c r="J169" i="4"/>
  <c r="J152" i="4"/>
  <c r="J134" i="4"/>
  <c r="J181" i="4"/>
  <c r="BK151" i="4"/>
  <c r="BK175" i="4"/>
  <c r="J160" i="4"/>
  <c r="BK180" i="4"/>
  <c r="J284" i="5"/>
  <c r="BK191" i="5"/>
  <c r="BK260" i="5"/>
  <c r="BK178" i="5"/>
  <c r="J301" i="5"/>
  <c r="J136" i="5"/>
  <c r="J272" i="5"/>
  <c r="J240" i="5"/>
  <c r="J184" i="5"/>
  <c r="BK159" i="5"/>
  <c r="J330" i="5"/>
  <c r="J256" i="5"/>
  <c r="BK131" i="6"/>
  <c r="J134" i="6"/>
  <c r="J139" i="6"/>
  <c r="J145" i="6"/>
  <c r="BK129" i="6"/>
  <c r="BK142" i="6"/>
  <c r="J164" i="2"/>
  <c r="BK187" i="3"/>
  <c r="BK182" i="3"/>
  <c r="BK163" i="3"/>
  <c r="BK157" i="3"/>
  <c r="J145" i="3"/>
  <c r="J194" i="3"/>
  <c r="BK177" i="3"/>
  <c r="BK167" i="3"/>
  <c r="BK141" i="3"/>
  <c r="J187" i="3"/>
  <c r="BK166" i="3"/>
  <c r="BK154" i="3"/>
  <c r="BK146" i="3"/>
  <c r="J137" i="3"/>
  <c r="J160" i="3"/>
  <c r="BK155" i="3"/>
  <c r="BK147" i="3"/>
  <c r="BK137" i="3"/>
  <c r="J185" i="3"/>
  <c r="J190" i="3"/>
  <c r="J161" i="3"/>
  <c r="BK196" i="3"/>
  <c r="BK175" i="3"/>
  <c r="J166" i="3"/>
  <c r="BK191" i="4"/>
  <c r="J179" i="4"/>
  <c r="J139" i="4"/>
  <c r="BK133" i="4"/>
  <c r="J182" i="4"/>
  <c r="J162" i="4"/>
  <c r="J156" i="4"/>
  <c r="BK190" i="4"/>
  <c r="BK178" i="4"/>
  <c r="J173" i="4"/>
  <c r="BK142" i="4"/>
  <c r="J175" i="4"/>
  <c r="BK166" i="4"/>
  <c r="BK185" i="4"/>
  <c r="J172" i="4"/>
  <c r="BK147" i="4"/>
  <c r="J143" i="4"/>
  <c r="J133" i="4"/>
  <c r="BK183" i="4"/>
  <c r="BK174" i="4"/>
  <c r="J165" i="4"/>
  <c r="BK176" i="4"/>
  <c r="J195" i="4"/>
  <c r="J178" i="4"/>
  <c r="J167" i="4"/>
  <c r="BK158" i="4"/>
  <c r="BK143" i="4"/>
  <c r="J342" i="5"/>
  <c r="J325" i="5"/>
  <c r="BK259" i="5"/>
  <c r="J244" i="5"/>
  <c r="J313" i="5"/>
  <c r="BK269" i="5"/>
  <c r="BK244" i="5"/>
  <c r="BK171" i="5"/>
  <c r="J322" i="5"/>
  <c r="J199" i="5"/>
  <c r="J197" i="5"/>
  <c r="J189" i="5"/>
  <c r="J186" i="5"/>
  <c r="BK176" i="5"/>
  <c r="J167" i="5"/>
  <c r="BK145" i="5"/>
  <c r="BK320" i="5"/>
  <c r="J319" i="5"/>
  <c r="J264" i="5"/>
  <c r="J257" i="5"/>
  <c r="BK226" i="5"/>
  <c r="BK186" i="5"/>
  <c r="J179" i="5"/>
  <c r="BK189" i="5"/>
  <c r="J187" i="5"/>
  <c r="BK167" i="5"/>
  <c r="BK136" i="5"/>
  <c r="BK184" i="5"/>
  <c r="J277" i="5"/>
  <c r="J269" i="5"/>
  <c r="BK221" i="5"/>
  <c r="BK339" i="5"/>
  <c r="BK199" i="5"/>
  <c r="J176" i="5"/>
  <c r="BK258" i="5"/>
  <c r="BK223" i="5"/>
  <c r="BK151" i="6"/>
  <c r="J152" i="6"/>
  <c r="BK145" i="6"/>
  <c r="J151" i="6"/>
  <c r="J146" i="6"/>
  <c r="BK152" i="6"/>
  <c r="BK146" i="6"/>
  <c r="BK154" i="6"/>
  <c r="BK1955" i="2"/>
  <c r="J1824" i="2"/>
  <c r="BK1228" i="2"/>
  <c r="J1169" i="2"/>
  <c r="BK1056" i="2"/>
  <c r="J966" i="2"/>
  <c r="BK831" i="2"/>
  <c r="J703" i="2"/>
  <c r="BK596" i="2"/>
  <c r="J539" i="2"/>
  <c r="J458" i="2"/>
  <c r="J357" i="2"/>
  <c r="J236" i="2"/>
  <c r="BK161" i="2"/>
  <c r="BK1995" i="2"/>
  <c r="J1905" i="2"/>
  <c r="J1267" i="2"/>
  <c r="J1227" i="2"/>
  <c r="BK1210" i="2"/>
  <c r="BK1166" i="2"/>
  <c r="BK1147" i="2"/>
  <c r="J1136" i="2"/>
  <c r="J1110" i="2"/>
  <c r="BK1096" i="2"/>
  <c r="BK1054" i="2"/>
  <c r="J990" i="2"/>
  <c r="J844" i="2"/>
  <c r="BK744" i="2"/>
  <c r="J690" i="2"/>
  <c r="BK627" i="2"/>
  <c r="J596" i="2"/>
  <c r="J557" i="2"/>
  <c r="J529" i="2"/>
  <c r="J478" i="2"/>
  <c r="J256" i="2"/>
  <c r="J217" i="2"/>
  <c r="BK1915" i="2"/>
  <c r="J1598" i="2"/>
  <c r="J1232" i="2"/>
  <c r="J1216" i="2"/>
  <c r="BK1180" i="2"/>
  <c r="BK1165" i="2"/>
  <c r="BK1150" i="2"/>
  <c r="J1128" i="2"/>
  <c r="BK1115" i="2"/>
  <c r="BK1102" i="2"/>
  <c r="BK1071" i="2"/>
  <c r="J1055" i="2"/>
  <c r="BK1010" i="2"/>
  <c r="J983" i="2"/>
  <c r="BK956" i="2"/>
  <c r="BK944" i="2"/>
  <c r="J903" i="2"/>
  <c r="J881" i="2"/>
  <c r="BK844" i="2"/>
  <c r="BK811" i="2"/>
  <c r="J762" i="2"/>
  <c r="BK741" i="2"/>
  <c r="BK717" i="2"/>
  <c r="J684" i="2"/>
  <c r="J639" i="2"/>
  <c r="J621" i="2"/>
  <c r="BK598" i="2"/>
  <c r="BK575" i="2"/>
  <c r="BK541" i="2"/>
  <c r="BK516" i="2"/>
  <c r="J487" i="2"/>
  <c r="J454" i="2"/>
  <c r="BK332" i="2"/>
  <c r="J320" i="2"/>
  <c r="J258" i="2"/>
  <c r="BK225" i="2"/>
  <c r="BK206" i="2"/>
  <c r="BK179" i="2"/>
  <c r="AS97" i="1"/>
  <c r="J2082" i="2"/>
  <c r="J2067" i="2"/>
  <c r="J1995" i="2"/>
  <c r="J1955" i="2"/>
  <c r="BK1854" i="2"/>
  <c r="BK1410" i="2"/>
  <c r="J1278" i="2"/>
  <c r="J1245" i="2"/>
  <c r="J1236" i="2"/>
  <c r="J1221" i="2"/>
  <c r="BK1197" i="2"/>
  <c r="J1184" i="2"/>
  <c r="BK1177" i="2"/>
  <c r="BK1170" i="2"/>
  <c r="BK1156" i="2"/>
  <c r="BK1129" i="2"/>
  <c r="J1124" i="2"/>
  <c r="J1115" i="2"/>
  <c r="BK1105" i="2"/>
  <c r="BK1098" i="2"/>
  <c r="J1093" i="2"/>
  <c r="BK1066" i="2"/>
  <c r="J1048" i="2"/>
  <c r="J1023" i="2"/>
  <c r="J1000" i="2"/>
  <c r="J952" i="2"/>
  <c r="BK903" i="2"/>
  <c r="BK864" i="2"/>
  <c r="J752" i="2"/>
  <c r="J721" i="2"/>
  <c r="J659" i="2"/>
  <c r="J575" i="2"/>
  <c r="BK533" i="2"/>
  <c r="BK498" i="2"/>
  <c r="BK449" i="2"/>
  <c r="BK320" i="2"/>
  <c r="BK230" i="2"/>
  <c r="BK176" i="2"/>
  <c r="J2142" i="2"/>
  <c r="BK2059" i="2"/>
  <c r="J1977" i="2"/>
  <c r="BK1264" i="2"/>
  <c r="J1214" i="2"/>
  <c r="J1173" i="2"/>
  <c r="BK1143" i="2"/>
  <c r="BK1131" i="2"/>
  <c r="J1107" i="2"/>
  <c r="BK992" i="2"/>
  <c r="BK972" i="2"/>
  <c r="J835" i="2"/>
  <c r="J749" i="2"/>
  <c r="BK684" i="2"/>
  <c r="BK634" i="2"/>
  <c r="BK554" i="2"/>
  <c r="J459" i="2"/>
  <c r="BK254" i="2"/>
  <c r="BK164" i="2"/>
  <c r="J167" i="3"/>
  <c r="BK164" i="3"/>
  <c r="BK144" i="3"/>
  <c r="J175" i="3"/>
  <c r="J184" i="3"/>
  <c r="J157" i="3"/>
  <c r="J144" i="3"/>
  <c r="BK174" i="3"/>
  <c r="BK150" i="3"/>
  <c r="BK195" i="3"/>
  <c r="BK181" i="3"/>
  <c r="J189" i="3"/>
  <c r="J163" i="3"/>
  <c r="J145" i="4"/>
  <c r="J188" i="4"/>
  <c r="J157" i="4"/>
  <c r="J187" i="4"/>
  <c r="BK165" i="4"/>
  <c r="BK171" i="4"/>
  <c r="J158" i="4"/>
  <c r="BK186" i="4"/>
  <c r="J150" i="4"/>
  <c r="BK194" i="4"/>
  <c r="J161" i="4"/>
  <c r="J139" i="5"/>
  <c r="J261" i="5"/>
  <c r="BK342" i="5"/>
  <c r="J242" i="5"/>
  <c r="J209" i="5"/>
  <c r="BK157" i="5"/>
  <c r="J204" i="5"/>
  <c r="BK142" i="5"/>
  <c r="BK143" i="6"/>
  <c r="J141" i="6"/>
  <c r="J147" i="6"/>
  <c r="J133" i="6"/>
  <c r="J2114" i="2"/>
  <c r="J1944" i="2"/>
  <c r="J1297" i="2"/>
  <c r="J1254" i="2"/>
  <c r="BK1229" i="2"/>
  <c r="J1199" i="2"/>
  <c r="J1165" i="2"/>
  <c r="BK1154" i="2"/>
  <c r="BK1148" i="2"/>
  <c r="BK1135" i="2"/>
  <c r="J1132" i="2"/>
  <c r="BK1119" i="2"/>
  <c r="J1106" i="2"/>
  <c r="J1081" i="2"/>
  <c r="BK1058" i="2"/>
  <c r="J1008" i="2"/>
  <c r="BK974" i="2"/>
  <c r="BK899" i="2"/>
  <c r="J797" i="2"/>
  <c r="J666" i="2"/>
  <c r="BK616" i="2"/>
  <c r="J585" i="2"/>
  <c r="J537" i="2"/>
  <c r="BK456" i="2"/>
  <c r="J332" i="2"/>
  <c r="J239" i="2"/>
  <c r="BK198" i="2"/>
  <c r="J34" i="2"/>
  <c r="BK1042" i="2"/>
  <c r="J1026" i="2"/>
  <c r="BK1006" i="2"/>
  <c r="BK998" i="2"/>
  <c r="J950" i="2"/>
  <c r="BK897" i="2"/>
  <c r="J866" i="2"/>
  <c r="J826" i="2"/>
  <c r="J733" i="2"/>
  <c r="J725" i="2"/>
  <c r="BK670" i="2"/>
  <c r="BK589" i="2"/>
  <c r="J560" i="2"/>
  <c r="BK529" i="2"/>
  <c r="BK487" i="2"/>
  <c r="BK478" i="2"/>
  <c r="J447" i="2"/>
  <c r="BK328" i="2"/>
  <c r="BK236" i="2"/>
  <c r="BK209" i="2"/>
  <c r="J153" i="2"/>
  <c r="BK2134" i="2"/>
  <c r="J2118" i="2"/>
  <c r="J2041" i="2"/>
  <c r="BK1909" i="2"/>
  <c r="BK1276" i="2"/>
  <c r="J1233" i="2"/>
  <c r="J1225" i="2"/>
  <c r="J1182" i="2"/>
  <c r="J1175" i="2"/>
  <c r="J1148" i="2"/>
  <c r="BK1137" i="2"/>
  <c r="J1126" i="2"/>
  <c r="BK1073" i="2"/>
  <c r="BK1026" i="2"/>
  <c r="BK952" i="2"/>
  <c r="J928" i="2"/>
  <c r="BK777" i="2"/>
  <c r="BK707" i="2"/>
  <c r="BK678" i="2"/>
  <c r="BK648" i="2"/>
  <c r="J608" i="2"/>
  <c r="J523" i="2"/>
  <c r="J398" i="2"/>
  <c r="J359" i="2"/>
  <c r="BK189" i="2"/>
  <c r="BK156" i="2"/>
  <c r="BK178" i="3"/>
  <c r="BK186" i="3"/>
  <c r="BK162" i="3"/>
  <c r="J153" i="3"/>
  <c r="BK142" i="3"/>
  <c r="BK189" i="3"/>
  <c r="J172" i="3"/>
  <c r="BK192" i="3"/>
  <c r="BK160" i="3"/>
  <c r="J150" i="3"/>
  <c r="BK136" i="3"/>
  <c r="BK191" i="3"/>
  <c r="J154" i="3"/>
  <c r="BK148" i="3"/>
  <c r="BK188" i="3"/>
  <c r="BK135" i="3"/>
  <c r="J180" i="3"/>
  <c r="BK192" i="4"/>
  <c r="BK173" i="4"/>
  <c r="BK138" i="4"/>
  <c r="BK167" i="4"/>
  <c r="J159" i="4"/>
  <c r="BK135" i="4"/>
  <c r="BK179" i="4"/>
  <c r="J170" i="4"/>
  <c r="BK149" i="4"/>
  <c r="BK170" i="4"/>
  <c r="J148" i="4"/>
  <c r="J166" i="4"/>
  <c r="J144" i="4"/>
  <c r="BK188" i="4"/>
  <c r="BK182" i="4"/>
  <c r="BK144" i="4"/>
  <c r="BK195" i="4"/>
  <c r="J184" i="4"/>
  <c r="BK163" i="4"/>
  <c r="BK148" i="4"/>
  <c r="J142" i="4"/>
  <c r="J338" i="5"/>
  <c r="BK261" i="5"/>
  <c r="J145" i="5"/>
  <c r="BK284" i="5"/>
  <c r="J234" i="5"/>
  <c r="BK155" i="5"/>
  <c r="BK289" i="5"/>
  <c r="BK246" i="5"/>
  <c r="J157" i="5"/>
  <c r="BK325" i="5"/>
  <c r="J266" i="5"/>
  <c r="BK232" i="5"/>
  <c r="BK194" i="5"/>
  <c r="J250" i="5"/>
  <c r="J181" i="5"/>
  <c r="J155" i="5"/>
  <c r="BK237" i="5"/>
  <c r="BK179" i="5"/>
  <c r="BK306" i="5"/>
  <c r="BK163" i="5"/>
  <c r="BK217" i="5"/>
  <c r="J153" i="5"/>
  <c r="J226" i="5"/>
  <c r="J206" i="5"/>
  <c r="J211" i="5"/>
  <c r="BK147" i="6"/>
  <c r="BK130" i="6"/>
  <c r="J127" i="6"/>
  <c r="BK157" i="6"/>
  <c r="J131" i="6"/>
  <c r="J157" i="6"/>
  <c r="BK2151" i="2"/>
  <c r="BK1934" i="2"/>
  <c r="BK1289" i="2"/>
  <c r="J1270" i="2"/>
  <c r="J1223" i="2"/>
  <c r="BK1176" i="2"/>
  <c r="J1162" i="2"/>
  <c r="J1152" i="2"/>
  <c r="J1147" i="2"/>
  <c r="J1137" i="2"/>
  <c r="J1131" i="2"/>
  <c r="J1120" i="2"/>
  <c r="J1112" i="2"/>
  <c r="J1082" i="2"/>
  <c r="J1069" i="2"/>
  <c r="J1042" i="2"/>
  <c r="BK977" i="2"/>
  <c r="BK947" i="2"/>
  <c r="BK820" i="2"/>
  <c r="BK693" i="2"/>
  <c r="J619" i="2"/>
  <c r="J595" i="2"/>
  <c r="J551" i="2"/>
  <c r="BK515" i="2"/>
  <c r="J445" i="2"/>
  <c r="BK326" i="2"/>
  <c r="J254" i="2"/>
  <c r="BK196" i="2"/>
  <c r="BK2159" i="2"/>
  <c r="BK2045" i="2"/>
  <c r="J1964" i="2"/>
  <c r="J1849" i="2"/>
  <c r="BK1257" i="2"/>
  <c r="J1231" i="2"/>
  <c r="BK1221" i="2"/>
  <c r="J1188" i="2"/>
  <c r="BK1173" i="2"/>
  <c r="J1155" i="2"/>
  <c r="J1142" i="2"/>
  <c r="J1138" i="2"/>
  <c r="J1123" i="2"/>
  <c r="J1100" i="2"/>
  <c r="BK1093" i="2"/>
  <c r="J1056" i="2"/>
  <c r="BK1032" i="2"/>
  <c r="J988" i="2"/>
  <c r="BK936" i="2"/>
  <c r="J802" i="2"/>
  <c r="J765" i="2"/>
  <c r="J707" i="2"/>
  <c r="J672" i="2"/>
  <c r="J625" i="2"/>
  <c r="J594" i="2"/>
  <c r="BK551" i="2"/>
  <c r="BK537" i="2"/>
  <c r="BK519" i="2"/>
  <c r="BK494" i="2"/>
  <c r="BK394" i="2"/>
  <c r="BK231" i="2"/>
  <c r="J189" i="2"/>
  <c r="BK1905" i="2"/>
  <c r="J1573" i="2"/>
  <c r="BK1254" i="2"/>
  <c r="BK1234" i="2"/>
  <c r="BK1225" i="2"/>
  <c r="BK1211" i="2"/>
  <c r="BK1178" i="2"/>
  <c r="J1163" i="2"/>
  <c r="BK1146" i="2"/>
  <c r="BK1133" i="2"/>
  <c r="J1121" i="2"/>
  <c r="BK1112" i="2"/>
  <c r="BK1099" i="2"/>
  <c r="BK1077" i="2"/>
  <c r="J1058" i="2"/>
  <c r="J1052" i="2"/>
  <c r="BK1023" i="2"/>
  <c r="J998" i="2"/>
  <c r="BK979" i="2"/>
  <c r="BK968" i="2"/>
  <c r="BK949" i="2"/>
  <c r="BK928" i="2"/>
  <c r="J899" i="2"/>
  <c r="J864" i="2"/>
  <c r="J829" i="2"/>
  <c r="BK823" i="2"/>
  <c r="BK797" i="2"/>
  <c r="J777" i="2"/>
  <c r="J751" i="2"/>
  <c r="BK731" i="2"/>
  <c r="BK711" i="2"/>
  <c r="BK688" i="2"/>
  <c r="BK659" i="2"/>
  <c r="J634" i="2"/>
  <c r="BK622" i="2"/>
  <c r="BK619" i="2"/>
  <c r="BK594" i="2"/>
  <c r="BK586" i="2"/>
  <c r="BK560" i="2"/>
  <c r="J533" i="2"/>
  <c r="BK514" i="2"/>
  <c r="J498" i="2"/>
  <c r="J484" i="2"/>
  <c r="BK401" i="2"/>
  <c r="BK359" i="2"/>
  <c r="J326" i="2"/>
  <c r="BK318" i="2"/>
  <c r="BK263" i="2"/>
  <c r="J231" i="2"/>
  <c r="J208" i="2"/>
  <c r="J196" i="2"/>
  <c r="J161" i="2"/>
  <c r="BK147" i="2"/>
  <c r="BK2126" i="2"/>
  <c r="BK2118" i="2"/>
  <c r="BK2104" i="2"/>
  <c r="BK2096" i="2"/>
  <c r="BK2088" i="2"/>
  <c r="BK2078" i="2"/>
  <c r="BK2067" i="2"/>
  <c r="BK2055" i="2"/>
  <c r="J2045" i="2"/>
  <c r="J1973" i="2"/>
  <c r="J1909" i="2"/>
  <c r="BK1598" i="2"/>
  <c r="BK1297" i="2"/>
  <c r="J1289" i="2"/>
  <c r="J1264" i="2"/>
  <c r="J1242" i="2"/>
  <c r="J1235" i="2"/>
  <c r="J1228" i="2"/>
  <c r="BK1201" i="2"/>
  <c r="BK1192" i="2"/>
  <c r="J1183" i="2"/>
  <c r="J1178" i="2"/>
  <c r="BK1171" i="2"/>
  <c r="J1167" i="2"/>
  <c r="BK1162" i="2"/>
  <c r="J1158" i="2"/>
  <c r="J1153" i="2"/>
  <c r="BK1128" i="2"/>
  <c r="BK1123" i="2"/>
  <c r="J1118" i="2"/>
  <c r="BK1111" i="2"/>
  <c r="BK1104" i="2"/>
  <c r="BK1100" i="2"/>
  <c r="BK1097" i="2"/>
  <c r="BK1082" i="2"/>
  <c r="J1068" i="2"/>
  <c r="J1053" i="2"/>
  <c r="J1044" i="2"/>
  <c r="J1032" i="2"/>
  <c r="J1010" i="2"/>
  <c r="J1002" i="2"/>
  <c r="J956" i="2"/>
  <c r="BK920" i="2"/>
  <c r="BK893" i="2"/>
  <c r="J857" i="2"/>
  <c r="J741" i="2"/>
  <c r="BK725" i="2"/>
  <c r="J693" i="2"/>
  <c r="BK595" i="2"/>
  <c r="J586" i="2"/>
  <c r="BK545" i="2"/>
  <c r="BK523" i="2"/>
  <c r="BK484" i="2"/>
  <c r="BK459" i="2"/>
  <c r="BK445" i="2"/>
  <c r="BK322" i="2"/>
  <c r="BK273" i="2"/>
  <c r="J179" i="2"/>
  <c r="J150" i="2"/>
  <c r="J2138" i="2"/>
  <c r="J2126" i="2"/>
  <c r="J2051" i="2"/>
  <c r="BK1435" i="2"/>
  <c r="BK1267" i="2"/>
  <c r="BK1231" i="2"/>
  <c r="J1179" i="2"/>
  <c r="BK1145" i="2"/>
  <c r="BK1132" i="2"/>
  <c r="BK1117" i="2"/>
  <c r="BK1101" i="2"/>
  <c r="BK986" i="2"/>
  <c r="J944" i="2"/>
  <c r="J883" i="2"/>
  <c r="BK774" i="2"/>
  <c r="BK699" i="2"/>
  <c r="BK666" i="2"/>
  <c r="J616" i="2"/>
  <c r="BK592" i="2"/>
  <c r="J527" i="2"/>
  <c r="J469" i="2"/>
  <c r="J361" i="2"/>
  <c r="J185" i="2"/>
  <c r="BK180" i="3"/>
  <c r="J162" i="3"/>
  <c r="J179" i="3"/>
  <c r="J148" i="3"/>
  <c r="J195" i="3"/>
  <c r="J174" i="3"/>
  <c r="J181" i="3"/>
  <c r="J170" i="3"/>
  <c r="J152" i="3"/>
  <c r="BK143" i="3"/>
  <c r="BK168" i="3"/>
  <c r="BK161" i="3"/>
  <c r="BK152" i="3"/>
  <c r="J139" i="3"/>
  <c r="J142" i="3"/>
  <c r="J177" i="3"/>
  <c r="BK179" i="3"/>
  <c r="BK139" i="3"/>
  <c r="J183" i="4"/>
  <c r="BK140" i="4"/>
  <c r="J136" i="4"/>
  <c r="J191" i="4"/>
  <c r="BK164" i="4"/>
  <c r="BK156" i="4"/>
  <c r="BK141" i="4"/>
  <c r="J334" i="5"/>
  <c r="BK257" i="5"/>
  <c r="J332" i="5"/>
  <c r="J289" i="5"/>
  <c r="J223" i="5"/>
  <c r="J213" i="5"/>
  <c r="BK204" i="5"/>
  <c r="BK201" i="5"/>
  <c r="J194" i="5"/>
  <c r="J188" i="5"/>
  <c r="J178" i="5"/>
  <c r="J169" i="5"/>
  <c r="J161" i="5"/>
  <c r="BK338" i="5"/>
  <c r="BK308" i="5"/>
  <c r="J260" i="5"/>
  <c r="J229" i="5"/>
  <c r="BK181" i="5"/>
  <c r="BK188" i="5"/>
  <c r="BK169" i="5"/>
  <c r="BK301" i="5"/>
  <c r="BK341" i="5"/>
  <c r="BK322" i="5"/>
  <c r="BK234" i="5"/>
  <c r="J308" i="5"/>
  <c r="J191" i="5"/>
  <c r="J143" i="6"/>
  <c r="BK1973" i="2"/>
  <c r="BK1573" i="2"/>
  <c r="J1246" i="2"/>
  <c r="BK1214" i="2"/>
  <c r="J1168" i="2"/>
  <c r="BK1151" i="2"/>
  <c r="BK1138" i="2"/>
  <c r="BK1121" i="2"/>
  <c r="J1111" i="2"/>
  <c r="J1072" i="2"/>
  <c r="BK983" i="2"/>
  <c r="BK887" i="2"/>
  <c r="BK738" i="2"/>
  <c r="J627" i="2"/>
  <c r="BK604" i="2"/>
  <c r="J525" i="2"/>
  <c r="J403" i="2"/>
  <c r="BK258" i="2"/>
  <c r="J204" i="2"/>
  <c r="BK2142" i="2"/>
  <c r="BK1989" i="2"/>
  <c r="BK1894" i="2"/>
  <c r="BK1242" i="2"/>
  <c r="BK1223" i="2"/>
  <c r="J1177" i="2"/>
  <c r="BK1149" i="2"/>
  <c r="J1140" i="2"/>
  <c r="BK1113" i="2"/>
  <c r="BK1081" i="2"/>
  <c r="J1039" i="2"/>
  <c r="J996" i="2"/>
  <c r="J958" i="2"/>
  <c r="J800" i="2"/>
  <c r="BK751" i="2"/>
  <c r="BK674" i="2"/>
  <c r="J620" i="2"/>
  <c r="BK585" i="2"/>
  <c r="J531" i="2"/>
  <c r="BK500" i="2"/>
  <c r="J390" i="2"/>
  <c r="J243" i="2"/>
  <c r="BK199" i="2"/>
  <c r="BK1824" i="2"/>
  <c r="J1410" i="2"/>
  <c r="J1226" i="2"/>
  <c r="J1211" i="2"/>
  <c r="J1174" i="2"/>
  <c r="J1160" i="2"/>
  <c r="BK1140" i="2"/>
  <c r="BK1118" i="2"/>
  <c r="BK1110" i="2"/>
  <c r="J1094" i="2"/>
  <c r="BK1068" i="2"/>
  <c r="BK1048" i="2"/>
  <c r="BK1008" i="2"/>
  <c r="J972" i="2"/>
  <c r="BK950" i="2"/>
  <c r="J912" i="2"/>
  <c r="J887" i="2"/>
  <c r="BK857" i="2"/>
  <c r="BK826" i="2"/>
  <c r="BK794" i="2"/>
  <c r="BK733" i="2"/>
  <c r="J699" i="2"/>
  <c r="J680" i="2"/>
  <c r="BK646" i="2"/>
  <c r="J622" i="2"/>
  <c r="J601" i="2"/>
  <c r="BK581" i="2"/>
  <c r="BK557" i="2"/>
  <c r="J521" i="2"/>
  <c r="J499" i="2"/>
  <c r="BK481" i="2"/>
  <c r="BK392" i="2"/>
  <c r="J324" i="2"/>
  <c r="BK265" i="2"/>
  <c r="BK233" i="2"/>
  <c r="J211" i="2"/>
  <c r="BK204" i="2"/>
  <c r="BK185" i="2"/>
  <c r="F34" i="2"/>
  <c r="J1004" i="2"/>
  <c r="J949" i="2"/>
  <c r="BK881" i="2"/>
  <c r="BK829" i="2"/>
  <c r="J729" i="2"/>
  <c r="BK695" i="2"/>
  <c r="J587" i="2"/>
  <c r="BK527" i="2"/>
  <c r="J481" i="2"/>
  <c r="BK398" i="2"/>
  <c r="J318" i="2"/>
  <c r="BK205" i="2"/>
  <c r="J2159" i="2"/>
  <c r="J2122" i="2"/>
  <c r="J1286" i="2"/>
  <c r="J1241" i="2"/>
  <c r="J1190" i="2"/>
  <c r="J1166" i="2"/>
  <c r="J1141" i="2"/>
  <c r="BK1108" i="2"/>
  <c r="J1050" i="2"/>
  <c r="J968" i="2"/>
  <c r="J817" i="2"/>
  <c r="J737" i="2"/>
  <c r="BK621" i="2"/>
  <c r="BK549" i="2"/>
  <c r="BK403" i="2"/>
  <c r="BK355" i="2"/>
  <c r="J173" i="2"/>
  <c r="BK172" i="3"/>
  <c r="BK176" i="3"/>
  <c r="J151" i="3"/>
  <c r="J186" i="3"/>
  <c r="BK145" i="3"/>
  <c r="BK169" i="3"/>
  <c r="BK153" i="3"/>
  <c r="BK170" i="3"/>
  <c r="J159" i="3"/>
  <c r="J141" i="3"/>
  <c r="J135" i="3"/>
  <c r="J136" i="3"/>
  <c r="BK173" i="3"/>
  <c r="J171" i="4"/>
  <c r="J164" i="4"/>
  <c r="J149" i="4"/>
  <c r="J180" i="4"/>
  <c r="BK152" i="4"/>
  <c r="BK153" i="4"/>
  <c r="BK150" i="4"/>
  <c r="BK137" i="4"/>
  <c r="BK139" i="4"/>
  <c r="J189" i="4"/>
  <c r="J151" i="4"/>
  <c r="J153" i="4"/>
  <c r="BK319" i="5"/>
  <c r="J142" i="5"/>
  <c r="BK256" i="5"/>
  <c r="BK147" i="5"/>
  <c r="BK277" i="5"/>
  <c r="BK229" i="5"/>
  <c r="BK255" i="5"/>
  <c r="BK187" i="5"/>
  <c r="BK153" i="5"/>
  <c r="J255" i="5"/>
  <c r="BK197" i="5"/>
  <c r="BK161" i="5"/>
  <c r="J149" i="6"/>
  <c r="BK139" i="6"/>
  <c r="BK141" i="6"/>
  <c r="P146" i="2" l="1"/>
  <c r="T172" i="2"/>
  <c r="P493" i="2"/>
  <c r="BK600" i="2"/>
  <c r="J600" i="2"/>
  <c r="J107" i="2" s="1"/>
  <c r="T600" i="2"/>
  <c r="BK750" i="2"/>
  <c r="J750" i="2" s="1"/>
  <c r="J112" i="2" s="1"/>
  <c r="R951" i="2"/>
  <c r="R1043" i="2"/>
  <c r="R1851" i="2"/>
  <c r="R149" i="3"/>
  <c r="BK193" i="3"/>
  <c r="J193" i="3" s="1"/>
  <c r="J107" i="3" s="1"/>
  <c r="P135" i="5"/>
  <c r="R208" i="5"/>
  <c r="P254" i="5"/>
  <c r="BK307" i="5"/>
  <c r="J307" i="5" s="1"/>
  <c r="J110" i="5" s="1"/>
  <c r="BK321" i="5"/>
  <c r="J321" i="5" s="1"/>
  <c r="J111" i="5" s="1"/>
  <c r="BK340" i="5"/>
  <c r="J340" i="5" s="1"/>
  <c r="J113" i="5" s="1"/>
  <c r="R146" i="2"/>
  <c r="P188" i="2"/>
  <c r="BK219" i="2"/>
  <c r="J219" i="2" s="1"/>
  <c r="J101" i="2" s="1"/>
  <c r="P219" i="2"/>
  <c r="P617" i="2"/>
  <c r="P736" i="2"/>
  <c r="P740" i="2"/>
  <c r="T951" i="2"/>
  <c r="T1043" i="2"/>
  <c r="BK1851" i="2"/>
  <c r="J1851" i="2" s="1"/>
  <c r="J124" i="2" s="1"/>
  <c r="BK149" i="3"/>
  <c r="J149" i="3" s="1"/>
  <c r="J104" i="3" s="1"/>
  <c r="R165" i="3"/>
  <c r="T193" i="3"/>
  <c r="BK132" i="4"/>
  <c r="J132" i="4" s="1"/>
  <c r="J103" i="4" s="1"/>
  <c r="T177" i="4"/>
  <c r="T146" i="2"/>
  <c r="T493" i="2"/>
  <c r="R600" i="2"/>
  <c r="BK736" i="2"/>
  <c r="J736" i="2" s="1"/>
  <c r="J110" i="2" s="1"/>
  <c r="R740" i="2"/>
  <c r="BK951" i="2"/>
  <c r="J951" i="2" s="1"/>
  <c r="J116" i="2" s="1"/>
  <c r="P1043" i="2"/>
  <c r="T1851" i="2"/>
  <c r="T134" i="3"/>
  <c r="BK165" i="3"/>
  <c r="J165" i="3"/>
  <c r="J105" i="3" s="1"/>
  <c r="P193" i="3"/>
  <c r="BK154" i="4"/>
  <c r="J154" i="4"/>
  <c r="J104" i="4"/>
  <c r="BK183" i="5"/>
  <c r="J183" i="5" s="1"/>
  <c r="J99" i="5" s="1"/>
  <c r="T193" i="5"/>
  <c r="P203" i="5"/>
  <c r="T225" i="5"/>
  <c r="T233" i="5"/>
  <c r="BK268" i="5"/>
  <c r="J268" i="5" s="1"/>
  <c r="J109" i="5" s="1"/>
  <c r="P307" i="5"/>
  <c r="R321" i="5"/>
  <c r="P154" i="4"/>
  <c r="P131" i="4" s="1"/>
  <c r="P130" i="4" s="1"/>
  <c r="P129" i="4" s="1"/>
  <c r="AU99" i="1" s="1"/>
  <c r="R242" i="2"/>
  <c r="BK584" i="2"/>
  <c r="J584" i="2" s="1"/>
  <c r="J104" i="2" s="1"/>
  <c r="R689" i="2"/>
  <c r="R834" i="2"/>
  <c r="P1296" i="2"/>
  <c r="BK134" i="3"/>
  <c r="J134" i="3"/>
  <c r="J103" i="3" s="1"/>
  <c r="P149" i="3"/>
  <c r="T165" i="3"/>
  <c r="R193" i="3"/>
  <c r="R132" i="4"/>
  <c r="P177" i="4"/>
  <c r="P172" i="2"/>
  <c r="T188" i="2"/>
  <c r="R219" i="2"/>
  <c r="BK617" i="2"/>
  <c r="J617" i="2"/>
  <c r="J108" i="2"/>
  <c r="R750" i="2"/>
  <c r="R801" i="2"/>
  <c r="T1080" i="2"/>
  <c r="T1219" i="2"/>
  <c r="P1247" i="2"/>
  <c r="P1277" i="2"/>
  <c r="BK1285" i="2"/>
  <c r="J1285" i="2" s="1"/>
  <c r="J122" i="2" s="1"/>
  <c r="R1285" i="2"/>
  <c r="T171" i="3"/>
  <c r="R154" i="4"/>
  <c r="R135" i="5"/>
  <c r="T208" i="5"/>
  <c r="BK172" i="2"/>
  <c r="J172" i="2"/>
  <c r="J99" i="2" s="1"/>
  <c r="R188" i="2"/>
  <c r="T219" i="2"/>
  <c r="P584" i="2"/>
  <c r="P600" i="2"/>
  <c r="T736" i="2"/>
  <c r="P834" i="2"/>
  <c r="R1296" i="2"/>
  <c r="BK171" i="3"/>
  <c r="J171" i="3" s="1"/>
  <c r="J106" i="3" s="1"/>
  <c r="R183" i="5"/>
  <c r="R203" i="5"/>
  <c r="BK242" i="2"/>
  <c r="J242" i="2"/>
  <c r="J102" i="2" s="1"/>
  <c r="R584" i="2"/>
  <c r="T689" i="2"/>
  <c r="T834" i="2"/>
  <c r="T1296" i="2"/>
  <c r="R134" i="3"/>
  <c r="P165" i="3"/>
  <c r="T154" i="4"/>
  <c r="T183" i="5"/>
  <c r="BK203" i="5"/>
  <c r="J203" i="5" s="1"/>
  <c r="J101" i="5" s="1"/>
  <c r="T203" i="5"/>
  <c r="R225" i="5"/>
  <c r="P233" i="5"/>
  <c r="T254" i="5"/>
  <c r="R268" i="5"/>
  <c r="T307" i="5"/>
  <c r="T321" i="5"/>
  <c r="R331" i="5"/>
  <c r="T340" i="5"/>
  <c r="BK146" i="2"/>
  <c r="R172" i="2"/>
  <c r="R493" i="2"/>
  <c r="P689" i="2"/>
  <c r="BK834" i="2"/>
  <c r="J834" i="2" s="1"/>
  <c r="J115" i="2" s="1"/>
  <c r="R1080" i="2"/>
  <c r="P1219" i="2"/>
  <c r="BK1247" i="2"/>
  <c r="J1247" i="2"/>
  <c r="J120" i="2"/>
  <c r="T1247" i="2"/>
  <c r="R1277" i="2"/>
  <c r="P1285" i="2"/>
  <c r="T149" i="3"/>
  <c r="BK135" i="5"/>
  <c r="BK134" i="5" s="1"/>
  <c r="P193" i="5"/>
  <c r="BK188" i="2"/>
  <c r="J188" i="2" s="1"/>
  <c r="J100" i="2" s="1"/>
  <c r="BK493" i="2"/>
  <c r="J493" i="2" s="1"/>
  <c r="J103" i="2" s="1"/>
  <c r="T617" i="2"/>
  <c r="R736" i="2"/>
  <c r="BK740" i="2"/>
  <c r="J740" i="2" s="1"/>
  <c r="J111" i="2" s="1"/>
  <c r="T740" i="2"/>
  <c r="BK801" i="2"/>
  <c r="J801" i="2" s="1"/>
  <c r="J113" i="2" s="1"/>
  <c r="P801" i="2"/>
  <c r="BK1080" i="2"/>
  <c r="J1080" i="2" s="1"/>
  <c r="J118" i="2" s="1"/>
  <c r="BK1296" i="2"/>
  <c r="J1296" i="2"/>
  <c r="J123" i="2" s="1"/>
  <c r="P132" i="4"/>
  <c r="R177" i="4"/>
  <c r="P183" i="5"/>
  <c r="R193" i="5"/>
  <c r="P208" i="5"/>
  <c r="P225" i="5"/>
  <c r="BK233" i="5"/>
  <c r="J233" i="5" s="1"/>
  <c r="J105" i="5" s="1"/>
  <c r="BK254" i="5"/>
  <c r="J254" i="5" s="1"/>
  <c r="J106" i="5" s="1"/>
  <c r="P268" i="5"/>
  <c r="T242" i="2"/>
  <c r="T584" i="2"/>
  <c r="BK689" i="2"/>
  <c r="J689" i="2"/>
  <c r="J109" i="2" s="1"/>
  <c r="P750" i="2"/>
  <c r="P951" i="2"/>
  <c r="BK1043" i="2"/>
  <c r="J1043" i="2"/>
  <c r="J117" i="2" s="1"/>
  <c r="P1851" i="2"/>
  <c r="P134" i="3"/>
  <c r="P171" i="3"/>
  <c r="T132" i="4"/>
  <c r="T131" i="4" s="1"/>
  <c r="T130" i="4" s="1"/>
  <c r="T129" i="4" s="1"/>
  <c r="BK177" i="4"/>
  <c r="J177" i="4" s="1"/>
  <c r="J105" i="4" s="1"/>
  <c r="T135" i="5"/>
  <c r="T134" i="5" s="1"/>
  <c r="BK193" i="5"/>
  <c r="J193" i="5"/>
  <c r="J100" i="5"/>
  <c r="BK208" i="5"/>
  <c r="J208" i="5" s="1"/>
  <c r="J102" i="5" s="1"/>
  <c r="BK225" i="5"/>
  <c r="J225" i="5"/>
  <c r="J103" i="5" s="1"/>
  <c r="R233" i="5"/>
  <c r="R254" i="5"/>
  <c r="T268" i="5"/>
  <c r="T267" i="5" s="1"/>
  <c r="R307" i="5"/>
  <c r="P321" i="5"/>
  <c r="BK331" i="5"/>
  <c r="J331" i="5" s="1"/>
  <c r="J112" i="5" s="1"/>
  <c r="P331" i="5"/>
  <c r="T331" i="5"/>
  <c r="P340" i="5"/>
  <c r="R340" i="5"/>
  <c r="BK126" i="6"/>
  <c r="R126" i="6"/>
  <c r="R138" i="6"/>
  <c r="P242" i="2"/>
  <c r="R617" i="2"/>
  <c r="T750" i="2"/>
  <c r="T801" i="2"/>
  <c r="P1080" i="2"/>
  <c r="BK1219" i="2"/>
  <c r="J1219" i="2"/>
  <c r="J119" i="2" s="1"/>
  <c r="R1219" i="2"/>
  <c r="R1247" i="2"/>
  <c r="BK1277" i="2"/>
  <c r="J1277" i="2" s="1"/>
  <c r="J121" i="2" s="1"/>
  <c r="T1277" i="2"/>
  <c r="T1285" i="2"/>
  <c r="R171" i="3"/>
  <c r="P126" i="6"/>
  <c r="T126" i="6"/>
  <c r="BK138" i="6"/>
  <c r="J138" i="6" s="1"/>
  <c r="J100" i="6" s="1"/>
  <c r="P138" i="6"/>
  <c r="T138" i="6"/>
  <c r="BK144" i="6"/>
  <c r="J144" i="6"/>
  <c r="J101" i="6"/>
  <c r="P144" i="6"/>
  <c r="R144" i="6"/>
  <c r="T144" i="6"/>
  <c r="BK150" i="6"/>
  <c r="J150" i="6"/>
  <c r="J102" i="6" s="1"/>
  <c r="P150" i="6"/>
  <c r="R150" i="6"/>
  <c r="T150" i="6"/>
  <c r="BK597" i="2"/>
  <c r="J597" i="2"/>
  <c r="J105" i="2"/>
  <c r="BK830" i="2"/>
  <c r="J830" i="2" s="1"/>
  <c r="J114" i="2" s="1"/>
  <c r="BK231" i="5"/>
  <c r="J231" i="5"/>
  <c r="J104" i="5" s="1"/>
  <c r="BK265" i="5"/>
  <c r="J265" i="5"/>
  <c r="J107" i="5" s="1"/>
  <c r="BK135" i="6"/>
  <c r="J135" i="6"/>
  <c r="J99" i="6"/>
  <c r="BK153" i="6"/>
  <c r="J153" i="6" s="1"/>
  <c r="J103" i="6" s="1"/>
  <c r="BK156" i="6"/>
  <c r="J156" i="6"/>
  <c r="J104" i="6" s="1"/>
  <c r="J89" i="6"/>
  <c r="BE129" i="6"/>
  <c r="BE133" i="6"/>
  <c r="BE136" i="6"/>
  <c r="BE134" i="6"/>
  <c r="E114" i="6"/>
  <c r="BE142" i="6"/>
  <c r="BE152" i="6"/>
  <c r="BE145" i="6"/>
  <c r="BE157" i="6"/>
  <c r="BE146" i="6"/>
  <c r="J92" i="6"/>
  <c r="BE143" i="6"/>
  <c r="BE149" i="6"/>
  <c r="BE151" i="6"/>
  <c r="BE154" i="6"/>
  <c r="BE131" i="6"/>
  <c r="BE141" i="6"/>
  <c r="BE147" i="6"/>
  <c r="BE130" i="6"/>
  <c r="BE139" i="6"/>
  <c r="F92" i="6"/>
  <c r="BE127" i="6"/>
  <c r="BE149" i="5"/>
  <c r="BE163" i="5"/>
  <c r="BE176" i="5"/>
  <c r="BE194" i="5"/>
  <c r="BE199" i="5"/>
  <c r="BE201" i="5"/>
  <c r="BE232" i="5"/>
  <c r="BE145" i="5"/>
  <c r="BE153" i="5"/>
  <c r="BE178" i="5"/>
  <c r="BE229" i="5"/>
  <c r="BE234" i="5"/>
  <c r="J130" i="5"/>
  <c r="BE169" i="5"/>
  <c r="BE184" i="5"/>
  <c r="BE246" i="5"/>
  <c r="BE155" i="5"/>
  <c r="BE206" i="5"/>
  <c r="BE260" i="5"/>
  <c r="BE313" i="5"/>
  <c r="BE189" i="5"/>
  <c r="BE204" i="5"/>
  <c r="BE209" i="5"/>
  <c r="BE213" i="5"/>
  <c r="BE258" i="5"/>
  <c r="BE342" i="5"/>
  <c r="BE142" i="5"/>
  <c r="BE167" i="5"/>
  <c r="BE181" i="5"/>
  <c r="BE186" i="5"/>
  <c r="BE226" i="5"/>
  <c r="BE244" i="5"/>
  <c r="BE257" i="5"/>
  <c r="BE334" i="5"/>
  <c r="BE338" i="5"/>
  <c r="BE341" i="5"/>
  <c r="BE217" i="5"/>
  <c r="BE255" i="5"/>
  <c r="BE306" i="5"/>
  <c r="BE319" i="5"/>
  <c r="BE147" i="5"/>
  <c r="BE161" i="5"/>
  <c r="BE252" i="5"/>
  <c r="BE256" i="5"/>
  <c r="BE266" i="5"/>
  <c r="BE269" i="5"/>
  <c r="BE320" i="5"/>
  <c r="J89" i="5"/>
  <c r="E123" i="5"/>
  <c r="F130" i="5"/>
  <c r="BE136" i="5"/>
  <c r="BE139" i="5"/>
  <c r="BE171" i="5"/>
  <c r="BE197" i="5"/>
  <c r="BE223" i="5"/>
  <c r="BE261" i="5"/>
  <c r="BE322" i="5"/>
  <c r="BE339" i="5"/>
  <c r="BE159" i="5"/>
  <c r="BE187" i="5"/>
  <c r="BE191" i="5"/>
  <c r="BE211" i="5"/>
  <c r="BE221" i="5"/>
  <c r="BE240" i="5"/>
  <c r="BE242" i="5"/>
  <c r="BE272" i="5"/>
  <c r="BE284" i="5"/>
  <c r="BE308" i="5"/>
  <c r="BE157" i="5"/>
  <c r="BE179" i="5"/>
  <c r="BE237" i="5"/>
  <c r="BE250" i="5"/>
  <c r="BE259" i="5"/>
  <c r="BE264" i="5"/>
  <c r="BE277" i="5"/>
  <c r="BE296" i="5"/>
  <c r="BE301" i="5"/>
  <c r="BE325" i="5"/>
  <c r="BE330" i="5"/>
  <c r="BE188" i="5"/>
  <c r="BE289" i="5"/>
  <c r="BE332" i="5"/>
  <c r="BE134" i="4"/>
  <c r="BE174" i="4"/>
  <c r="E85" i="4"/>
  <c r="J96" i="4"/>
  <c r="BE135" i="4"/>
  <c r="BE140" i="4"/>
  <c r="BE142" i="4"/>
  <c r="BE147" i="4"/>
  <c r="BE158" i="4"/>
  <c r="BE161" i="4"/>
  <c r="BE163" i="4"/>
  <c r="BE172" i="4"/>
  <c r="BE179" i="4"/>
  <c r="BE181" i="4"/>
  <c r="BE186" i="4"/>
  <c r="BE188" i="4"/>
  <c r="BE191" i="4"/>
  <c r="BE195" i="4"/>
  <c r="F96" i="4"/>
  <c r="BE144" i="4"/>
  <c r="BE148" i="4"/>
  <c r="BE153" i="4"/>
  <c r="BE178" i="4"/>
  <c r="BE184" i="4"/>
  <c r="BE145" i="4"/>
  <c r="BE149" i="4"/>
  <c r="BE170" i="4"/>
  <c r="BE175" i="4"/>
  <c r="BE189" i="4"/>
  <c r="BE146" i="4"/>
  <c r="BE155" i="4"/>
  <c r="BE157" i="4"/>
  <c r="BE169" i="4"/>
  <c r="BE139" i="4"/>
  <c r="BE151" i="4"/>
  <c r="BE165" i="4"/>
  <c r="BE167" i="4"/>
  <c r="BE173" i="4"/>
  <c r="BE138" i="4"/>
  <c r="BE166" i="4"/>
  <c r="BE168" i="4"/>
  <c r="BE182" i="4"/>
  <c r="J123" i="4"/>
  <c r="BE143" i="4"/>
  <c r="BE171" i="4"/>
  <c r="BE176" i="4"/>
  <c r="BE183" i="4"/>
  <c r="BE187" i="4"/>
  <c r="BE133" i="4"/>
  <c r="BE136" i="4"/>
  <c r="BE137" i="4"/>
  <c r="BE156" i="4"/>
  <c r="BE159" i="4"/>
  <c r="BE160" i="4"/>
  <c r="BE162" i="4"/>
  <c r="BE164" i="4"/>
  <c r="BE185" i="4"/>
  <c r="BE192" i="4"/>
  <c r="BE194" i="4"/>
  <c r="BE141" i="4"/>
  <c r="BE150" i="4"/>
  <c r="BE152" i="4"/>
  <c r="BE180" i="4"/>
  <c r="BE190" i="4"/>
  <c r="BE193" i="4"/>
  <c r="BE143" i="3"/>
  <c r="BE164" i="3"/>
  <c r="BE174" i="3"/>
  <c r="BE191" i="3"/>
  <c r="BE195" i="3"/>
  <c r="J93" i="3"/>
  <c r="BE184" i="3"/>
  <c r="BE196" i="3"/>
  <c r="J146" i="2"/>
  <c r="J98" i="2"/>
  <c r="BE172" i="3"/>
  <c r="BE176" i="3"/>
  <c r="BE183" i="3"/>
  <c r="BE186" i="3"/>
  <c r="F96" i="3"/>
  <c r="BE140" i="3"/>
  <c r="BE148" i="3"/>
  <c r="BE151" i="3"/>
  <c r="BE153" i="3"/>
  <c r="BE154" i="3"/>
  <c r="BE156" i="3"/>
  <c r="BE157" i="3"/>
  <c r="BE162" i="3"/>
  <c r="BE169" i="3"/>
  <c r="BE175" i="3"/>
  <c r="BE166" i="3"/>
  <c r="BE136" i="3"/>
  <c r="BE197" i="3"/>
  <c r="BE135" i="3"/>
  <c r="BE138" i="3"/>
  <c r="BE141" i="3"/>
  <c r="BE163" i="3"/>
  <c r="BE187" i="3"/>
  <c r="BE190" i="3"/>
  <c r="J96" i="3"/>
  <c r="BE137" i="3"/>
  <c r="BE139" i="3"/>
  <c r="BE142" i="3"/>
  <c r="BE146" i="3"/>
  <c r="BE155" i="3"/>
  <c r="BE158" i="3"/>
  <c r="BE159" i="3"/>
  <c r="BE160" i="3"/>
  <c r="BE173" i="3"/>
  <c r="BE177" i="3"/>
  <c r="BE188" i="3"/>
  <c r="BE194" i="3"/>
  <c r="BE167" i="3"/>
  <c r="BE178" i="3"/>
  <c r="BE189" i="3"/>
  <c r="BE170" i="3"/>
  <c r="BE179" i="3"/>
  <c r="E117" i="3"/>
  <c r="BE144" i="3"/>
  <c r="BE145" i="3"/>
  <c r="BE147" i="3"/>
  <c r="BE150" i="3"/>
  <c r="BE152" i="3"/>
  <c r="BE180" i="3"/>
  <c r="BE181" i="3"/>
  <c r="BE161" i="3"/>
  <c r="BE168" i="3"/>
  <c r="BE182" i="3"/>
  <c r="BE185" i="3"/>
  <c r="BE192" i="3"/>
  <c r="E85" i="2"/>
  <c r="J141" i="2"/>
  <c r="BE153" i="2"/>
  <c r="BE169" i="2"/>
  <c r="BE205" i="2"/>
  <c r="BE208" i="2"/>
  <c r="BE209" i="2"/>
  <c r="BE217" i="2"/>
  <c r="BE243" i="2"/>
  <c r="BE390" i="2"/>
  <c r="BE394" i="2"/>
  <c r="BE458" i="2"/>
  <c r="BE484" i="2"/>
  <c r="BE487" i="2"/>
  <c r="BE498" i="2"/>
  <c r="BE500" i="2"/>
  <c r="BE525" i="2"/>
  <c r="BE529" i="2"/>
  <c r="BE563" i="2"/>
  <c r="BE569" i="2"/>
  <c r="BE575" i="2"/>
  <c r="BE589" i="2"/>
  <c r="BE623" i="2"/>
  <c r="BE639" i="2"/>
  <c r="BE646" i="2"/>
  <c r="BE670" i="2"/>
  <c r="BE672" i="2"/>
  <c r="BE680" i="2"/>
  <c r="BE693" i="2"/>
  <c r="BE695" i="2"/>
  <c r="BE703" i="2"/>
  <c r="BE711" i="2"/>
  <c r="BE735" i="2"/>
  <c r="BE739" i="2"/>
  <c r="BE752" i="2"/>
  <c r="BE831" i="2"/>
  <c r="BE874" i="2"/>
  <c r="BE881" i="2"/>
  <c r="BE891" i="2"/>
  <c r="BE907" i="2"/>
  <c r="BE920" i="2"/>
  <c r="BE936" i="2"/>
  <c r="BE966" i="2"/>
  <c r="BE994" i="2"/>
  <c r="BE996" i="2"/>
  <c r="BE1008" i="2"/>
  <c r="BE1018" i="2"/>
  <c r="BE1023" i="2"/>
  <c r="BE1048" i="2"/>
  <c r="BE1052" i="2"/>
  <c r="BE1069" i="2"/>
  <c r="BE1072" i="2"/>
  <c r="BE1075" i="2"/>
  <c r="BE1081" i="2"/>
  <c r="BE1100" i="2"/>
  <c r="BE1102" i="2"/>
  <c r="BE1106" i="2"/>
  <c r="BE1116" i="2"/>
  <c r="BE1125" i="2"/>
  <c r="BE1135" i="2"/>
  <c r="BE1138" i="2"/>
  <c r="BE1145" i="2"/>
  <c r="BE1146" i="2"/>
  <c r="BE1148" i="2"/>
  <c r="BE1165" i="2"/>
  <c r="BE1171" i="2"/>
  <c r="BE1174" i="2"/>
  <c r="BE1180" i="2"/>
  <c r="BE1188" i="2"/>
  <c r="BE1216" i="2"/>
  <c r="BE1224" i="2"/>
  <c r="BE1229" i="2"/>
  <c r="BE1234" i="2"/>
  <c r="BE1238" i="2"/>
  <c r="BE1257" i="2"/>
  <c r="BE1290" i="2"/>
  <c r="BE1410" i="2"/>
  <c r="BE1905" i="2"/>
  <c r="BE1934" i="2"/>
  <c r="BE1955" i="2"/>
  <c r="BE1989" i="2"/>
  <c r="BE2041" i="2"/>
  <c r="BE2045" i="2"/>
  <c r="BE2130" i="2"/>
  <c r="BE2134" i="2"/>
  <c r="BE2138" i="2"/>
  <c r="BE2151" i="2"/>
  <c r="BC96" i="1"/>
  <c r="J89" i="2"/>
  <c r="BE161" i="2"/>
  <c r="BE173" i="2"/>
  <c r="BE176" i="2"/>
  <c r="BE182" i="2"/>
  <c r="BE189" i="2"/>
  <c r="BE191" i="2"/>
  <c r="BE196" i="2"/>
  <c r="BE198" i="2"/>
  <c r="BE204" i="2"/>
  <c r="BE206" i="2"/>
  <c r="BE214" i="2"/>
  <c r="BE256" i="2"/>
  <c r="BE263" i="2"/>
  <c r="BE275" i="2"/>
  <c r="BE318" i="2"/>
  <c r="BE324" i="2"/>
  <c r="BE332" i="2"/>
  <c r="BE357" i="2"/>
  <c r="BE361" i="2"/>
  <c r="BE445" i="2"/>
  <c r="BE454" i="2"/>
  <c r="BE456" i="2"/>
  <c r="BE475" i="2"/>
  <c r="BE481" i="2"/>
  <c r="BE499" i="2"/>
  <c r="BE512" i="2"/>
  <c r="BE515" i="2"/>
  <c r="BE519" i="2"/>
  <c r="BE527" i="2"/>
  <c r="BE537" i="2"/>
  <c r="BE549" i="2"/>
  <c r="BE557" i="2"/>
  <c r="BE572" i="2"/>
  <c r="BE585" i="2"/>
  <c r="BE586" i="2"/>
  <c r="BE587" i="2"/>
  <c r="BE592" i="2"/>
  <c r="BE616" i="2"/>
  <c r="BE634" i="2"/>
  <c r="BE652" i="2"/>
  <c r="BE674" i="2"/>
  <c r="BE684" i="2"/>
  <c r="BE688" i="2"/>
  <c r="BE690" i="2"/>
  <c r="BE707" i="2"/>
  <c r="BE725" i="2"/>
  <c r="BE729" i="2"/>
  <c r="BE731" i="2"/>
  <c r="BE751" i="2"/>
  <c r="BE762" i="2"/>
  <c r="BE765" i="2"/>
  <c r="BE774" i="2"/>
  <c r="BE777" i="2"/>
  <c r="BE791" i="2"/>
  <c r="BE794" i="2"/>
  <c r="BE811" i="2"/>
  <c r="BE814" i="2"/>
  <c r="BE820" i="2"/>
  <c r="BE823" i="2"/>
  <c r="BE840" i="2"/>
  <c r="BE849" i="2"/>
  <c r="BE897" i="2"/>
  <c r="BE899" i="2"/>
  <c r="BE912" i="2"/>
  <c r="BE944" i="2"/>
  <c r="BE947" i="2"/>
  <c r="BE949" i="2"/>
  <c r="BE972" i="2"/>
  <c r="BE979" i="2"/>
  <c r="BE981" i="2"/>
  <c r="BE983" i="2"/>
  <c r="BE992" i="2"/>
  <c r="BE1000" i="2"/>
  <c r="BE1002" i="2"/>
  <c r="BE1004" i="2"/>
  <c r="BE1006" i="2"/>
  <c r="BE1037" i="2"/>
  <c r="BE1054" i="2"/>
  <c r="BE1095" i="2"/>
  <c r="BE1105" i="2"/>
  <c r="BE1107" i="2"/>
  <c r="BE1108" i="2"/>
  <c r="BE1109" i="2"/>
  <c r="BE1114" i="2"/>
  <c r="BE1119" i="2"/>
  <c r="BE1120" i="2"/>
  <c r="BE1122" i="2"/>
  <c r="BE1127" i="2"/>
  <c r="BE1129" i="2"/>
  <c r="BE1150" i="2"/>
  <c r="BE1151" i="2"/>
  <c r="BE1159" i="2"/>
  <c r="BE1160" i="2"/>
  <c r="BE1167" i="2"/>
  <c r="BE1172" i="2"/>
  <c r="BE1175" i="2"/>
  <c r="BE1176" i="2"/>
  <c r="BE1178" i="2"/>
  <c r="BE1181" i="2"/>
  <c r="BE1186" i="2"/>
  <c r="BE1210" i="2"/>
  <c r="BE1211" i="2"/>
  <c r="BE1212" i="2"/>
  <c r="BE1220" i="2"/>
  <c r="BE1221" i="2"/>
  <c r="BE1233" i="2"/>
  <c r="BE1242" i="2"/>
  <c r="BE1254" i="2"/>
  <c r="BE1264" i="2"/>
  <c r="BE1270" i="2"/>
  <c r="BE1278" i="2"/>
  <c r="BE1284" i="2"/>
  <c r="BE1460" i="2"/>
  <c r="BE1573" i="2"/>
  <c r="BE1598" i="2"/>
  <c r="BE1944" i="2"/>
  <c r="BE1964" i="2"/>
  <c r="BE1973" i="2"/>
  <c r="BE1977" i="2"/>
  <c r="BE1985" i="2"/>
  <c r="BE2059" i="2"/>
  <c r="BE2063" i="2"/>
  <c r="BE2067" i="2"/>
  <c r="BE2074" i="2"/>
  <c r="BE2078" i="2"/>
  <c r="BE2082" i="2"/>
  <c r="BE2088" i="2"/>
  <c r="BE2092" i="2"/>
  <c r="BE2096" i="2"/>
  <c r="BE2100" i="2"/>
  <c r="BE2104" i="2"/>
  <c r="BE2108" i="2"/>
  <c r="BE2126" i="2"/>
  <c r="BE147" i="2"/>
  <c r="BE150" i="2"/>
  <c r="BE164" i="2"/>
  <c r="BE236" i="2"/>
  <c r="BE253" i="2"/>
  <c r="BE320" i="2"/>
  <c r="BE392" i="2"/>
  <c r="BE396" i="2"/>
  <c r="BE401" i="2"/>
  <c r="BE403" i="2"/>
  <c r="BE449" i="2"/>
  <c r="BE463" i="2"/>
  <c r="BE478" i="2"/>
  <c r="BE496" i="2"/>
  <c r="BE514" i="2"/>
  <c r="BE521" i="2"/>
  <c r="BE531" i="2"/>
  <c r="BE551" i="2"/>
  <c r="BE554" i="2"/>
  <c r="BE595" i="2"/>
  <c r="BE596" i="2"/>
  <c r="BE598" i="2"/>
  <c r="BE604" i="2"/>
  <c r="BE611" i="2"/>
  <c r="BE619" i="2"/>
  <c r="BE620" i="2"/>
  <c r="BE621" i="2"/>
  <c r="BE627" i="2"/>
  <c r="BE629" i="2"/>
  <c r="BE715" i="2"/>
  <c r="BE717" i="2"/>
  <c r="BE721" i="2"/>
  <c r="BE733" i="2"/>
  <c r="BE737" i="2"/>
  <c r="BE741" i="2"/>
  <c r="BE744" i="2"/>
  <c r="BE780" i="2"/>
  <c r="BE800" i="2"/>
  <c r="BE802" i="2"/>
  <c r="BE844" i="2"/>
  <c r="BE857" i="2"/>
  <c r="BE864" i="2"/>
  <c r="BE866" i="2"/>
  <c r="BE883" i="2"/>
  <c r="BE887" i="2"/>
  <c r="BE911" i="2"/>
  <c r="BE928" i="2"/>
  <c r="BE958" i="2"/>
  <c r="BE968" i="2"/>
  <c r="BE974" i="2"/>
  <c r="BE975" i="2"/>
  <c r="BE977" i="2"/>
  <c r="BE988" i="2"/>
  <c r="BE998" i="2"/>
  <c r="BE1029" i="2"/>
  <c r="BE1042" i="2"/>
  <c r="BE1046" i="2"/>
  <c r="BE1056" i="2"/>
  <c r="BE1066" i="2"/>
  <c r="BE1082" i="2"/>
  <c r="BE1093" i="2"/>
  <c r="BE1098" i="2"/>
  <c r="BE1111" i="2"/>
  <c r="BE1113" i="2"/>
  <c r="BE1117" i="2"/>
  <c r="BE1121" i="2"/>
  <c r="BE1128" i="2"/>
  <c r="BE1134" i="2"/>
  <c r="BE1137" i="2"/>
  <c r="BE1141" i="2"/>
  <c r="BE1142" i="2"/>
  <c r="BE1144" i="2"/>
  <c r="BE1147" i="2"/>
  <c r="BE1149" i="2"/>
  <c r="BE1152" i="2"/>
  <c r="BE1155" i="2"/>
  <c r="BE1162" i="2"/>
  <c r="BE1170" i="2"/>
  <c r="BE1177" i="2"/>
  <c r="BE1179" i="2"/>
  <c r="BE1192" i="2"/>
  <c r="BE1199" i="2"/>
  <c r="BE1214" i="2"/>
  <c r="BE1223" i="2"/>
  <c r="BE1231" i="2"/>
  <c r="BE1235" i="2"/>
  <c r="BE1246" i="2"/>
  <c r="BE1251" i="2"/>
  <c r="BE1267" i="2"/>
  <c r="BE1276" i="2"/>
  <c r="BE1282" i="2"/>
  <c r="BE1289" i="2"/>
  <c r="BE1297" i="2"/>
  <c r="BE1435" i="2"/>
  <c r="BE1854" i="2"/>
  <c r="BE1940" i="2"/>
  <c r="BE2163" i="2"/>
  <c r="F141" i="2"/>
  <c r="BE185" i="2"/>
  <c r="BE230" i="2"/>
  <c r="BE239" i="2"/>
  <c r="BE254" i="2"/>
  <c r="BE258" i="2"/>
  <c r="BE265" i="2"/>
  <c r="BE326" i="2"/>
  <c r="BE328" i="2"/>
  <c r="BE459" i="2"/>
  <c r="BE490" i="2"/>
  <c r="BE518" i="2"/>
  <c r="BE533" i="2"/>
  <c r="BE535" i="2"/>
  <c r="BE539" i="2"/>
  <c r="BE545" i="2"/>
  <c r="BE560" i="2"/>
  <c r="BE581" i="2"/>
  <c r="BE593" i="2"/>
  <c r="BE608" i="2"/>
  <c r="BE618" i="2"/>
  <c r="BE622" i="2"/>
  <c r="BE632" i="2"/>
  <c r="BE666" i="2"/>
  <c r="BE678" i="2"/>
  <c r="BE699" i="2"/>
  <c r="BE738" i="2"/>
  <c r="BE749" i="2"/>
  <c r="BE797" i="2"/>
  <c r="BE946" i="2"/>
  <c r="BE954" i="2"/>
  <c r="BE956" i="2"/>
  <c r="BE1010" i="2"/>
  <c r="BE1026" i="2"/>
  <c r="BE1035" i="2"/>
  <c r="BE1053" i="2"/>
  <c r="BE1058" i="2"/>
  <c r="BE1073" i="2"/>
  <c r="BE1077" i="2"/>
  <c r="BE1083" i="2"/>
  <c r="BE1097" i="2"/>
  <c r="BE1099" i="2"/>
  <c r="BE1101" i="2"/>
  <c r="BE1103" i="2"/>
  <c r="BE1112" i="2"/>
  <c r="BE1123" i="2"/>
  <c r="BE1130" i="2"/>
  <c r="BE1131" i="2"/>
  <c r="BE1132" i="2"/>
  <c r="BE1133" i="2"/>
  <c r="BE1136" i="2"/>
  <c r="BE1143" i="2"/>
  <c r="BE1154" i="2"/>
  <c r="BE1156" i="2"/>
  <c r="BE1157" i="2"/>
  <c r="BE1168" i="2"/>
  <c r="BE1169" i="2"/>
  <c r="BE1183" i="2"/>
  <c r="BE1185" i="2"/>
  <c r="BE1201" i="2"/>
  <c r="BE1218" i="2"/>
  <c r="BE1225" i="2"/>
  <c r="BE1226" i="2"/>
  <c r="BE1228" i="2"/>
  <c r="BE1230" i="2"/>
  <c r="BE1232" i="2"/>
  <c r="BE1237" i="2"/>
  <c r="BE1241" i="2"/>
  <c r="BE1248" i="2"/>
  <c r="BE1294" i="2"/>
  <c r="BE1824" i="2"/>
  <c r="BE1852" i="2"/>
  <c r="BE1901" i="2"/>
  <c r="BE1915" i="2"/>
  <c r="BE1995" i="2"/>
  <c r="BE2051" i="2"/>
  <c r="BE2055" i="2"/>
  <c r="BE2155" i="2"/>
  <c r="BE2159" i="2"/>
  <c r="BA96" i="1"/>
  <c r="AW96" i="1"/>
  <c r="BB96" i="1"/>
  <c r="BE156" i="2"/>
  <c r="BE179" i="2"/>
  <c r="BE199" i="2"/>
  <c r="BE211" i="2"/>
  <c r="BE220" i="2"/>
  <c r="BE225" i="2"/>
  <c r="BE231" i="2"/>
  <c r="BE233" i="2"/>
  <c r="BE273" i="2"/>
  <c r="BE322" i="2"/>
  <c r="BE330" i="2"/>
  <c r="BE355" i="2"/>
  <c r="BE359" i="2"/>
  <c r="BE398" i="2"/>
  <c r="BE447" i="2"/>
  <c r="BE469" i="2"/>
  <c r="BE494" i="2"/>
  <c r="BE516" i="2"/>
  <c r="BE523" i="2"/>
  <c r="BE541" i="2"/>
  <c r="BE566" i="2"/>
  <c r="BE594" i="2"/>
  <c r="BE601" i="2"/>
  <c r="BE625" i="2"/>
  <c r="BE648" i="2"/>
  <c r="BE659" i="2"/>
  <c r="BE692" i="2"/>
  <c r="BE817" i="2"/>
  <c r="BE826" i="2"/>
  <c r="BE829" i="2"/>
  <c r="BE835" i="2"/>
  <c r="BE893" i="2"/>
  <c r="BE903" i="2"/>
  <c r="BE950" i="2"/>
  <c r="BE952" i="2"/>
  <c r="BE986" i="2"/>
  <c r="BE990" i="2"/>
  <c r="BE1032" i="2"/>
  <c r="BE1039" i="2"/>
  <c r="BE1044" i="2"/>
  <c r="BE1050" i="2"/>
  <c r="BE1055" i="2"/>
  <c r="BE1062" i="2"/>
  <c r="BE1068" i="2"/>
  <c r="BE1071" i="2"/>
  <c r="BE1079" i="2"/>
  <c r="BE1094" i="2"/>
  <c r="BE1096" i="2"/>
  <c r="BE1104" i="2"/>
  <c r="BE1110" i="2"/>
  <c r="BE1115" i="2"/>
  <c r="BE1118" i="2"/>
  <c r="BE1124" i="2"/>
  <c r="BE1126" i="2"/>
  <c r="BE1139" i="2"/>
  <c r="BE1140" i="2"/>
  <c r="BE1153" i="2"/>
  <c r="BE1158" i="2"/>
  <c r="BE1161" i="2"/>
  <c r="BE1163" i="2"/>
  <c r="BE1164" i="2"/>
  <c r="BE1166" i="2"/>
  <c r="BE1173" i="2"/>
  <c r="BE1182" i="2"/>
  <c r="BE1184" i="2"/>
  <c r="BE1190" i="2"/>
  <c r="BE1197" i="2"/>
  <c r="BE1227" i="2"/>
  <c r="BE1236" i="2"/>
  <c r="BE1245" i="2"/>
  <c r="BE1286" i="2"/>
  <c r="BE1711" i="2"/>
  <c r="BE1849" i="2"/>
  <c r="BE1894" i="2"/>
  <c r="BE1909" i="2"/>
  <c r="BE1981" i="2"/>
  <c r="BE2114" i="2"/>
  <c r="BE2118" i="2"/>
  <c r="BE2122" i="2"/>
  <c r="BE2142" i="2"/>
  <c r="BD96" i="1"/>
  <c r="F38" i="3"/>
  <c r="BA98" i="1"/>
  <c r="J38" i="4"/>
  <c r="AW99" i="1"/>
  <c r="F35" i="6"/>
  <c r="BB101" i="1" s="1"/>
  <c r="J34" i="5"/>
  <c r="AW100" i="1"/>
  <c r="F34" i="6"/>
  <c r="BA101" i="1" s="1"/>
  <c r="F40" i="3"/>
  <c r="BC98" i="1"/>
  <c r="F39" i="4"/>
  <c r="BB99" i="1"/>
  <c r="F35" i="5"/>
  <c r="BB100" i="1" s="1"/>
  <c r="F36" i="5"/>
  <c r="BC100" i="1" s="1"/>
  <c r="F41" i="4"/>
  <c r="BD99" i="1"/>
  <c r="F37" i="5"/>
  <c r="BD100" i="1" s="1"/>
  <c r="F40" i="4"/>
  <c r="BC99" i="1"/>
  <c r="J38" i="3"/>
  <c r="AW98" i="1"/>
  <c r="F38" i="4"/>
  <c r="BA99" i="1" s="1"/>
  <c r="F37" i="6"/>
  <c r="BD101" i="1" s="1"/>
  <c r="AS95" i="1"/>
  <c r="AS94" i="1"/>
  <c r="F39" i="3"/>
  <c r="BB98" i="1" s="1"/>
  <c r="F41" i="3"/>
  <c r="BD98" i="1"/>
  <c r="J34" i="6"/>
  <c r="AW101" i="1"/>
  <c r="F36" i="6"/>
  <c r="BC101" i="1" s="1"/>
  <c r="F34" i="5"/>
  <c r="BA100" i="1" s="1"/>
  <c r="BK131" i="4" l="1"/>
  <c r="J131" i="4" s="1"/>
  <c r="J102" i="4" s="1"/>
  <c r="BK133" i="3"/>
  <c r="J133" i="3" s="1"/>
  <c r="J102" i="3" s="1"/>
  <c r="BK599" i="2"/>
  <c r="J599" i="2" s="1"/>
  <c r="J106" i="2" s="1"/>
  <c r="J135" i="5"/>
  <c r="J98" i="5" s="1"/>
  <c r="R125" i="6"/>
  <c r="R124" i="6"/>
  <c r="P599" i="2"/>
  <c r="R145" i="2"/>
  <c r="P267" i="5"/>
  <c r="R267" i="5"/>
  <c r="T133" i="3"/>
  <c r="T132" i="3"/>
  <c r="T131" i="3" s="1"/>
  <c r="T145" i="2"/>
  <c r="R134" i="5"/>
  <c r="R133" i="5" s="1"/>
  <c r="BK145" i="2"/>
  <c r="J145" i="2"/>
  <c r="J97" i="2" s="1"/>
  <c r="T125" i="6"/>
  <c r="T124" i="6"/>
  <c r="P134" i="5"/>
  <c r="P133" i="5" s="1"/>
  <c r="AU100" i="1" s="1"/>
  <c r="T599" i="2"/>
  <c r="P125" i="6"/>
  <c r="P124" i="6"/>
  <c r="AU101" i="1" s="1"/>
  <c r="BK125" i="6"/>
  <c r="J125" i="6"/>
  <c r="J97" i="6" s="1"/>
  <c r="T133" i="5"/>
  <c r="P133" i="3"/>
  <c r="P132" i="3" s="1"/>
  <c r="P131" i="3" s="1"/>
  <c r="AU98" i="1" s="1"/>
  <c r="AU97" i="1" s="1"/>
  <c r="R133" i="3"/>
  <c r="R132" i="3"/>
  <c r="R131" i="3"/>
  <c r="R131" i="4"/>
  <c r="R130" i="4" s="1"/>
  <c r="R129" i="4" s="1"/>
  <c r="BK267" i="5"/>
  <c r="J267" i="5"/>
  <c r="J108" i="5"/>
  <c r="R599" i="2"/>
  <c r="P145" i="2"/>
  <c r="P144" i="2"/>
  <c r="AU96" i="1" s="1"/>
  <c r="J126" i="6"/>
  <c r="J98" i="6"/>
  <c r="J134" i="5"/>
  <c r="J97" i="5" s="1"/>
  <c r="BK130" i="4"/>
  <c r="J130" i="4" s="1"/>
  <c r="J101" i="4" s="1"/>
  <c r="BK132" i="3"/>
  <c r="BK131" i="3" s="1"/>
  <c r="J131" i="3" s="1"/>
  <c r="J34" i="3" s="1"/>
  <c r="AG98" i="1" s="1"/>
  <c r="BK144" i="2"/>
  <c r="J144" i="2" s="1"/>
  <c r="J30" i="2" s="1"/>
  <c r="AG96" i="1" s="1"/>
  <c r="BC97" i="1"/>
  <c r="AY97" i="1"/>
  <c r="BB97" i="1"/>
  <c r="AX97" i="1" s="1"/>
  <c r="F33" i="6"/>
  <c r="AZ101" i="1" s="1"/>
  <c r="BA97" i="1"/>
  <c r="BA95" i="1"/>
  <c r="BA94" i="1"/>
  <c r="W30" i="1" s="1"/>
  <c r="F33" i="5"/>
  <c r="AZ100" i="1" s="1"/>
  <c r="BD97" i="1"/>
  <c r="BD95" i="1" s="1"/>
  <c r="BD94" i="1" s="1"/>
  <c r="W33" i="1" s="1"/>
  <c r="J33" i="6"/>
  <c r="AV101" i="1"/>
  <c r="AT101" i="1"/>
  <c r="J37" i="3"/>
  <c r="AV98" i="1" s="1"/>
  <c r="AT98" i="1" s="1"/>
  <c r="F37" i="4"/>
  <c r="AZ99" i="1" s="1"/>
  <c r="J37" i="4"/>
  <c r="AV99" i="1"/>
  <c r="AT99" i="1" s="1"/>
  <c r="J33" i="2"/>
  <c r="AV96" i="1" s="1"/>
  <c r="AT96" i="1" s="1"/>
  <c r="F33" i="2"/>
  <c r="AZ96" i="1" s="1"/>
  <c r="F37" i="3"/>
  <c r="AZ98" i="1"/>
  <c r="J33" i="5"/>
  <c r="AV100" i="1" s="1"/>
  <c r="AT100" i="1" s="1"/>
  <c r="T144" i="2" l="1"/>
  <c r="R144" i="2"/>
  <c r="BK133" i="5"/>
  <c r="J133" i="5"/>
  <c r="BK124" i="6"/>
  <c r="J124" i="6"/>
  <c r="J96" i="6" s="1"/>
  <c r="BK129" i="4"/>
  <c r="J129" i="4"/>
  <c r="J100" i="4" s="1"/>
  <c r="AN98" i="1"/>
  <c r="J132" i="3"/>
  <c r="J101" i="3"/>
  <c r="J100" i="3"/>
  <c r="AN96" i="1"/>
  <c r="J96" i="2"/>
  <c r="J43" i="3"/>
  <c r="J39" i="2"/>
  <c r="AU95" i="1"/>
  <c r="AU94" i="1"/>
  <c r="J30" i="5"/>
  <c r="AG100" i="1" s="1"/>
  <c r="BB95" i="1"/>
  <c r="BC95" i="1"/>
  <c r="AY95" i="1"/>
  <c r="AW95" i="1"/>
  <c r="AW97" i="1"/>
  <c r="AW94" i="1"/>
  <c r="AK30" i="1"/>
  <c r="AZ97" i="1"/>
  <c r="AV97" i="1" s="1"/>
  <c r="J39" i="5" l="1"/>
  <c r="J96" i="5"/>
  <c r="AN100" i="1"/>
  <c r="BB94" i="1"/>
  <c r="W31" i="1"/>
  <c r="AZ95" i="1"/>
  <c r="AV95" i="1" s="1"/>
  <c r="AT95" i="1" s="1"/>
  <c r="J30" i="6"/>
  <c r="AG101" i="1" s="1"/>
  <c r="AG94" i="1" s="1"/>
  <c r="AK26" i="1" s="1"/>
  <c r="AT97" i="1"/>
  <c r="J34" i="4"/>
  <c r="AG99" i="1"/>
  <c r="AG97" i="1"/>
  <c r="AG95" i="1"/>
  <c r="AX95" i="1"/>
  <c r="BC94" i="1"/>
  <c r="W32" i="1"/>
  <c r="J39" i="6" l="1"/>
  <c r="AN95" i="1"/>
  <c r="AN97" i="1"/>
  <c r="AN99" i="1"/>
  <c r="J43" i="4"/>
  <c r="AN101" i="1"/>
  <c r="AX94" i="1"/>
  <c r="AZ94" i="1"/>
  <c r="W29" i="1"/>
  <c r="AY94" i="1"/>
  <c r="AV94" i="1" l="1"/>
  <c r="AK29" i="1"/>
  <c r="AK35" i="1" s="1"/>
  <c r="AT94" i="1" l="1"/>
  <c r="AN94" i="1" s="1"/>
</calcChain>
</file>

<file path=xl/sharedStrings.xml><?xml version="1.0" encoding="utf-8"?>
<sst xmlns="http://schemas.openxmlformats.org/spreadsheetml/2006/main" count="26182" uniqueCount="3247">
  <si>
    <t>Export Komplet</t>
  </si>
  <si>
    <t/>
  </si>
  <si>
    <t>2.0</t>
  </si>
  <si>
    <t>ZAMOK</t>
  </si>
  <si>
    <t>False</t>
  </si>
  <si>
    <t>{ba944155-49bc-4d8c-b338-8cca62d5b051}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</si>
  <si>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</si>
  <si>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</si>
  <si>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</si>
  <si>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</si>
  <si>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</si>
  <si>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</si>
  <si>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</si>
  <si>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</si>
  <si>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202111_01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</si>
  <si>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</si>
  <si>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</si>
  <si>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Realizace úspor energie – SŠ zahradnická a technická Litomyšl, historická budova A</t>
  </si>
  <si>
    <t>KSO:</t>
  </si>
  <si>
    <t>801 34</t>
  </si>
  <si>
    <t>CC-CZ:</t>
  </si>
  <si>
    <t>12631</t>
  </si>
  <si>
    <t>Místo:</t>
  </si>
  <si>
    <t>T.G. Masaryka 659, 570 13 Litomyšl</t>
  </si>
  <si>
    <t>Datum:</t>
  </si>
  <si>
    <t>31. 8. 2025</t>
  </si>
  <si>
    <t>CZ-CPV:</t>
  </si>
  <si>
    <t>45000000-7</t>
  </si>
  <si>
    <t>CZ-CPA:</t>
  </si>
  <si>
    <t>43</t>
  </si>
  <si>
    <t>Zadavatel:</t>
  </si>
  <si>
    <t>IČ:</t>
  </si>
  <si>
    <t>Pardubický kraj</t>
  </si>
  <si>
    <t>DIČ:</t>
  </si>
  <si>
    <t>Uchazeč:</t>
  </si>
  <si>
    <t>Vyplň údaj</t>
  </si>
  <si>
    <t>Projektant:</t>
  </si>
  <si>
    <t>275 10 468</t>
  </si>
  <si>
    <t>AZ OPTIMAL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</si>
  <si>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</si>
  <si>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</si>
  <si>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</si>
  <si>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</si>
  <si>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</si>
  <si>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</si>
  <si>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</si>
  <si>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</si>
  <si>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</si>
  <si>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</si>
  <si>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</si>
  <si>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</si>
  <si>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</si>
  <si>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</si>
  <si>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</si>
  <si>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</si>
  <si>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</si>
  <si>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</si>
  <si>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</si>
  <si>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</si>
  <si>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</si>
  <si>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</si>
  <si>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</si>
  <si>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</si>
  <si>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</si>
  <si>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</si>
  <si>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</si>
  <si>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</si>
  <si>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</si>
  <si>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</si>
  <si>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</si>
  <si>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</si>
  <si>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</si>
  <si>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</si>
  <si>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</si>
  <si>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</si>
  <si>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</si>
  <si>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</si>
  <si>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</si>
  <si>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</si>
  <si>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</si>
  <si>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</si>
  <si>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</si>
  <si>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</si>
  <si>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</si>
  <si>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</si>
  <si>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</si>
  <si>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</si>
  <si>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01</t>
  </si>
  <si>
    <t>Budova A</t>
  </si>
  <si>
    <t>STA</t>
  </si>
  <si>
    <t>1</t>
  </si>
  <si>
    <t>{bf8106a3-55fb-4617-907b-aec3a093c2a2}</t>
  </si>
  <si>
    <t>2</t>
  </si>
  <si>
    <t>/</t>
  </si>
  <si>
    <t>Soupis</t>
  </si>
  <si>
    <t>###NOINSERT###</t>
  </si>
  <si>
    <t>Elektro</t>
  </si>
  <si>
    <t>{f76eac60-fd94-4d28-ac15-83773470dc10}</t>
  </si>
  <si>
    <t>01</t>
  </si>
  <si>
    <t>Hromosvod</t>
  </si>
  <si>
    <t>3</t>
  </si>
  <si>
    <t>{bcde12ef-02fc-4068-84ec-5cd936d7d6fb}</t>
  </si>
  <si>
    <t>02</t>
  </si>
  <si>
    <t>Temperování okapních svodů</t>
  </si>
  <si>
    <t>{0e779863-fca3-408c-bbb1-914494a5a0a0}</t>
  </si>
  <si>
    <t>SO 02</t>
  </si>
  <si>
    <t>Venkovní úpravy</t>
  </si>
  <si>
    <t>{c7446a58-bd1f-44a8-b90f-e88178666aeb}</t>
  </si>
  <si>
    <t>VRN</t>
  </si>
  <si>
    <t>Vedlejší rozpočtové náklady</t>
  </si>
  <si>
    <t>{0efdb4b1-0c1d-4140-97cc-b4fcb0c671f4}</t>
  </si>
  <si>
    <t>KRYCÍ LIST SOUPISU PRACÍ</t>
  </si>
  <si>
    <t>Objekt:</t>
  </si>
  <si>
    <t>SO 01 - Budova A</t>
  </si>
  <si>
    <t>REKAPITULACE ČLENĚNÍ SOUPISU PRACÍ</t>
  </si>
  <si>
    <t>Kód dílu - Popis</t>
  </si>
  <si>
    <t>Cena celkem [CZK]</t>
  </si>
  <si>
    <t>Náklady ze soupisu prací</t>
  </si>
  <si>
    <t>-1</t>
  </si>
  <si>
    <t>HSV -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</si>
  <si>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</si>
  <si>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</si>
  <si>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</si>
  <si>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</si>
  <si>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</si>
  <si>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</si>
  <si>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</si>
  <si>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</si>
  <si>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</si>
  <si>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</si>
  <si>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</si>
  <si>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</si>
  <si>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</si>
  <si>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</si>
  <si>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</si>
  <si>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</si>
  <si>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</si>
  <si>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</si>
  <si>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</si>
  <si>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</si>
  <si>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</si>
  <si>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</si>
  <si>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</si>
  <si>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</si>
  <si>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</si>
  <si>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</si>
  <si>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</si>
  <si>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</si>
  <si>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</si>
  <si>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</si>
  <si>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</si>
  <si>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</si>
  <si>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</si>
  <si>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</si>
  <si>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</si>
  <si>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</si>
  <si>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</si>
  <si>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</si>
  <si>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</si>
  <si>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</si>
  <si>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</si>
  <si>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</si>
  <si>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Zemní práce</t>
  </si>
  <si>
    <t>K</t>
  </si>
  <si>
    <t>139711111</t>
  </si>
  <si>
    <t>Vykopávky v uzavřených prostorech v hornině třídy těžitelnosti I skupiny 1 až 3 ručně</t>
  </si>
  <si>
    <t>m3</t>
  </si>
  <si>
    <t>CS ÚRS 2025 02</t>
  </si>
  <si>
    <t>4</t>
  </si>
  <si>
    <t>-808463507</t>
  </si>
  <si>
    <t>VV</t>
  </si>
  <si>
    <t>výkres půdorys suterén I, suterén II - nový stav</t>
  </si>
  <si>
    <t>7,99*0,3 "žb deska, m.č. 0.35, I. suterén</t>
  </si>
  <si>
    <t>162211311</t>
  </si>
  <si>
    <t>Vodorovné přemístění výkopku z horniny třídy těžitelnosti I skupiny 1 až 3 stavebním kolečkem do 10 m</t>
  </si>
  <si>
    <t>356200274</t>
  </si>
  <si>
    <t>162751117</t>
  </si>
  <si>
    <t>Vodorovné přemístění přes 9 000 do 10000 m výkopku/sypaniny z horniny třídy těžitelnosti I skupiny 1 až 3</t>
  </si>
  <si>
    <t>-106461357</t>
  </si>
  <si>
    <t>162751119</t>
  </si>
  <si>
    <t>Příplatek k vodorovnému přemístění výkopku/sypaniny z horniny třídy těžitelnosti I skupiny 1 až 3 ZKD 1000 m přes 10000 m</t>
  </si>
  <si>
    <t>2080014646</t>
  </si>
  <si>
    <t>P</t>
  </si>
  <si>
    <t>Poznámka k položce:_x000D_
do 25km</t>
  </si>
  <si>
    <t>2,397*15 'Přepočtené koeficientem množství</t>
  </si>
  <si>
    <t>5</t>
  </si>
  <si>
    <t>171152501</t>
  </si>
  <si>
    <t>Zhutnění podloží z hornin soudržných nebo nesoudržných pod násypy</t>
  </si>
  <si>
    <t>m2</t>
  </si>
  <si>
    <t>-1919013268</t>
  </si>
  <si>
    <t>8,305 "žb deska, m.č. 0.35, I. suterén</t>
  </si>
  <si>
    <t>6</t>
  </si>
  <si>
    <t>171201231</t>
  </si>
  <si>
    <t>Poplatek za uložení zeminy a kamení na recyklační skládce (skládkovné) kód odpadu 17 05 04</t>
  </si>
  <si>
    <t>t</t>
  </si>
  <si>
    <t>859645568</t>
  </si>
  <si>
    <t>Poznámka k položce:_x000D_
1,8t/m3</t>
  </si>
  <si>
    <t>2,397*1,8 'Přepočtené koeficientem množství</t>
  </si>
  <si>
    <t>7</t>
  </si>
  <si>
    <t>171251201</t>
  </si>
  <si>
    <t>Uložení sypaniny na skládky nebo meziskládky</t>
  </si>
  <si>
    <t>-555536421</t>
  </si>
  <si>
    <t>Zakládání</t>
  </si>
  <si>
    <t>8</t>
  </si>
  <si>
    <t>271532213</t>
  </si>
  <si>
    <t>Podsyp pod základové konstrukce se zhutněním z hrubého kameniva frakce 8 až 16 mm</t>
  </si>
  <si>
    <t>-1256459057</t>
  </si>
  <si>
    <t>8,305*0,05 "základová spára žb deska, m.č. 0.35, I. suterén</t>
  </si>
  <si>
    <t>9</t>
  </si>
  <si>
    <t>273321511</t>
  </si>
  <si>
    <t>Základové desky ze ŽB bez zvýšených nároků na prostředí tř. C 25/30</t>
  </si>
  <si>
    <t>310055616</t>
  </si>
  <si>
    <t>8,305*0,1 "žb deska, m.č. 0.35, I. suterén</t>
  </si>
  <si>
    <t>10</t>
  </si>
  <si>
    <t>273351121</t>
  </si>
  <si>
    <t>Zřízení bednění základových desek</t>
  </si>
  <si>
    <t>691631846</t>
  </si>
  <si>
    <t>1,05*0,1 "žb deska, m.č. 0.35, I. suterén</t>
  </si>
  <si>
    <t>11</t>
  </si>
  <si>
    <t>273351122</t>
  </si>
  <si>
    <t>Odstranění bednění základových desek</t>
  </si>
  <si>
    <t>-195489355</t>
  </si>
  <si>
    <t>273362021</t>
  </si>
  <si>
    <t>Výztuž základových desek svařovanými sítěmi Kari</t>
  </si>
  <si>
    <t>1083547452</t>
  </si>
  <si>
    <t>8,305*0,005 "žb deska, m.č. 0.35, I. suterén</t>
  </si>
  <si>
    <t>Svislé a kompletní konstrukce</t>
  </si>
  <si>
    <t>13</t>
  </si>
  <si>
    <t>300-001</t>
  </si>
  <si>
    <t>Doplnění zdiva režného pohledového s vysekáním vadných cihel do hl. min. 150 mm</t>
  </si>
  <si>
    <t>vlastní</t>
  </si>
  <si>
    <t>"50%" 660,055*0,5</t>
  </si>
  <si>
    <t>14</t>
  </si>
  <si>
    <t>300-002</t>
  </si>
  <si>
    <t>Komíny nad rovinou střechy z lícových cihel vč. komínové hlavy a spárování - vč. bourání původních komínů</t>
  </si>
  <si>
    <t>"střecha krov" 1,1*0,6*(2,1+1,1+1,6+1,8)</t>
  </si>
  <si>
    <t>"ploché střechy" 0,6*0,45*2+0,45*0,45*1+0,6*0,45*2*2</t>
  </si>
  <si>
    <t>Součet</t>
  </si>
  <si>
    <t>15</t>
  </si>
  <si>
    <t>310-001</t>
  </si>
  <si>
    <t>Dozdívka a zazdívky</t>
  </si>
  <si>
    <t>"inf. výměra" 10</t>
  </si>
  <si>
    <t>16</t>
  </si>
  <si>
    <t>310236241</t>
  </si>
  <si>
    <t>Zazdívka otvorů pl do 0,09 m2 ve zdivu nadzákladovém cihlami pálenými tl do 300 mm</t>
  </si>
  <si>
    <t>kus</t>
  </si>
  <si>
    <t>17</t>
  </si>
  <si>
    <t>310236251</t>
  </si>
  <si>
    <t>Zazdívka otvorů pl do 0,09 m2 ve zdivu nadzákladovém cihlami pálenými tl do 450 mm</t>
  </si>
  <si>
    <t>výkres Pohled 8-Nový stav</t>
  </si>
  <si>
    <t>1 "pozn. P19, západní fasáda</t>
  </si>
  <si>
    <t>18</t>
  </si>
  <si>
    <t>310236261</t>
  </si>
  <si>
    <t>Zazdívka otvorů pl do 0,09 m2 ve zdivu nadzákladovém cihlami pálenými tl do 600 mm</t>
  </si>
  <si>
    <t>19</t>
  </si>
  <si>
    <t>310237281</t>
  </si>
  <si>
    <t>Zazdívka otvorů pl do 0,25 m2 ve zdivu nadzákladovém cihlami pálenými tl do 900 mm</t>
  </si>
  <si>
    <t>20</t>
  </si>
  <si>
    <t>311236141</t>
  </si>
  <si>
    <t>Zdivo jednovrstvé zvukově izolační na cementovou maltu M10 z cihel děrovaných do P15 tl 300 mm</t>
  </si>
  <si>
    <t>14,33*0,5*2+1,93*0,75*2+1,2*0,75*0,5*2</t>
  </si>
  <si>
    <t>340236212</t>
  </si>
  <si>
    <t>Zazdívka otvorů pl do 0,09 m2 v příčkách nebo stěnách z cihel tl přes 100 mm</t>
  </si>
  <si>
    <t>22</t>
  </si>
  <si>
    <t>349231811</t>
  </si>
  <si>
    <t>Přizdívka ostění s ozubem z cihel tl do 150 mm</t>
  </si>
  <si>
    <t>272,355*1,5</t>
  </si>
  <si>
    <t>23</t>
  </si>
  <si>
    <t>3392716.01</t>
  </si>
  <si>
    <t>Pilíře skříní HUP z cihel opatřený fasádním kamenným obkladem včetně základu a osazení HUP</t>
  </si>
  <si>
    <t>-2144861064</t>
  </si>
  <si>
    <t>výkres Pohled 1-Nový stav</t>
  </si>
  <si>
    <t>1 "pozn. P7, jižní fasáda</t>
  </si>
  <si>
    <t>24</t>
  </si>
  <si>
    <t>3392716.02</t>
  </si>
  <si>
    <t>Vyspravení stávajícího pilíře pro rozvod NN, kamenný fasádní obklad, nové měděné oplechování, nátěr ocelových prvků</t>
  </si>
  <si>
    <t>-1401596866</t>
  </si>
  <si>
    <t>1 "pozn. P10, jižní fasáda</t>
  </si>
  <si>
    <t>25</t>
  </si>
  <si>
    <t>3821211R1</t>
  </si>
  <si>
    <t>Montáž a dodávka prefabrikované nádrže na dešťovou vodu ze železobetonu 12m3 včetně podkladního betonu, zemních prací, izolace, napojení potrubí, bezpečnostního přepadu do zasakovací jímky, technologie čerpání vody, elektroinstalace</t>
  </si>
  <si>
    <t>756748341</t>
  </si>
  <si>
    <t>1 "před zasakovací jímkou</t>
  </si>
  <si>
    <t>Vodorovné konstrukce</t>
  </si>
  <si>
    <t>26</t>
  </si>
  <si>
    <t>411354313.1</t>
  </si>
  <si>
    <t>Zřízení podpěrné konstrukce stropů výšky do 4 m tl do 25 cm</t>
  </si>
  <si>
    <t>1202933335</t>
  </si>
  <si>
    <t>podepření stropu pod lešením</t>
  </si>
  <si>
    <t>(5,05+5,05+2,4)*3 "střecha S2.6a</t>
  </si>
  <si>
    <t>(4,75+5,25)*3 "střecha S2.2</t>
  </si>
  <si>
    <t>27</t>
  </si>
  <si>
    <t>411354314.1</t>
  </si>
  <si>
    <t>Odstranění podpěrné konstrukce stropů výšky do 4 m tl do 25 cm</t>
  </si>
  <si>
    <t>532692258</t>
  </si>
  <si>
    <t>28</t>
  </si>
  <si>
    <t>411386611</t>
  </si>
  <si>
    <t>Zabetonování prostupů v instalačních šachtách ze suchých směsí pl do 0,09 m2 ve stropech</t>
  </si>
  <si>
    <t>29</t>
  </si>
  <si>
    <t>4341914R1</t>
  </si>
  <si>
    <t>Osazení a vyrovnání schodišťových stupňů kamenných včetně podkladního betonu</t>
  </si>
  <si>
    <t>m</t>
  </si>
  <si>
    <t>-141518334</t>
  </si>
  <si>
    <t>8,48+7,81+7,34+6,87+6,4+5,93+5,45+4,98+4,51 "vstupní schodiště JV</t>
  </si>
  <si>
    <t>30</t>
  </si>
  <si>
    <t>434311115</t>
  </si>
  <si>
    <t>Schodišťové stupně dusané na terén z betonu tř. C 20/25 bez potěru</t>
  </si>
  <si>
    <t>-2010879823</t>
  </si>
  <si>
    <t>3,15*2 "m.č. 0.35, I. suterén, 2x stupeň z úrovně -1,600m na -1,250m</t>
  </si>
  <si>
    <t>31</t>
  </si>
  <si>
    <t>434351141</t>
  </si>
  <si>
    <t>Zřízení bednění stupňů přímočarých schodišť</t>
  </si>
  <si>
    <t>-2008521141</t>
  </si>
  <si>
    <t>3,15*0,175*2 "m.č. 0.35, I. suterén, 2x stupeň z úrovně -1,600m na -1,250m</t>
  </si>
  <si>
    <t>32</t>
  </si>
  <si>
    <t>434351142</t>
  </si>
  <si>
    <t>Odstranění bednění stupňů přímočarých schodišť</t>
  </si>
  <si>
    <t>1229878512</t>
  </si>
  <si>
    <t>Úpravy povrchů, podlahy a osazování výplní</t>
  </si>
  <si>
    <t>33</t>
  </si>
  <si>
    <t>629991011</t>
  </si>
  <si>
    <t>Zakrytí výplní otvorů a svislých ploch fólií přilepenou lepící páskou</t>
  </si>
  <si>
    <t>6,6*2,15+2,85*2,15+2,3*2,15*2+1,3*2,15+1,7*1,3*3+1,7*0,9*3+0,9*0,5*2+2,35*1+3,45*1,45+1*0,8*3+1*1,2*3+1,5*2,1+2,3*2+1,1*1,65*2+1,9*2,05*3</t>
  </si>
  <si>
    <t>1,15*0,95*2+6,8*2,4*2+2,75*2,4*13+2,75*2,4*9+2,75*2,45*18+1,5+2,45*3+1,3*2,45*6+1,5*2,5*6+2,7*1,25*3+2,3*2,4*2+1,95*1,55*6</t>
  </si>
  <si>
    <t>2,3*2,4*2+2,3*2,4+2,3*1,45+1,85*2,6+2,1*1,75*2+2,1*1,75+3,1*2,2+3,45*2,2+2,7*2,2+0,75*2,3*2+1,25*2,3+2,25*2,12+1,15*1,1+3,1*2,15</t>
  </si>
  <si>
    <t>0,95*1,95+2,3*1,95+1,15*2,05*2+2,3*1,95+2,9*1,5+2,9*1,35+2*2,65+1,5*3,9+1,5*2,4*2+1,5*4,45+2,75*2,4*5+2,4*2,4+2,8*1,95+2,8*2,4*2</t>
  </si>
  <si>
    <t>1,85*2,4*2+2,4*2,4*2+1,7*2,4*2+2,65*2,4+2,8*1,95+4,25*2,4+1,7*2,4*2+2,65*2,4+2,4*2,4+2*4,1*2+2,6*4,1*2</t>
  </si>
  <si>
    <t>3,6*4,1+1,6*1,9*2+2,3*1,9*2+1,5*1,9+2,4*1,9*2+2,4*1,9+0,5*0,55*2+0,8*0,8+1,05*1,2+0,8*1,2+1,1*0,8+0,6*0,9+3,6*1,9</t>
  </si>
  <si>
    <t>"balkonové dveře" 1,05*2+1,75*2,5+1,7*2,4+1,5*2,44+1,12*2,35+1,75*2,2</t>
  </si>
  <si>
    <t>"dveře" 2*3,1+1,2*2,3+1,2*2,3+1,2*2,05+1,3*2,35+0,95*2,7+1,3*2,4</t>
  </si>
  <si>
    <t>34</t>
  </si>
  <si>
    <t>611325222</t>
  </si>
  <si>
    <t>Vápenocementová štuková omítka malých ploch přes 0,09 do 0,25 m2 na stropech</t>
  </si>
  <si>
    <t>35</t>
  </si>
  <si>
    <t>612325222</t>
  </si>
  <si>
    <t>Vápenocementová štuková omítka malých ploch přes 0,09 do 0,25 m2 na stěnách</t>
  </si>
  <si>
    <t>16*2+9*2+27*2+10*2+14*2</t>
  </si>
  <si>
    <t>36</t>
  </si>
  <si>
    <t>6124033.01</t>
  </si>
  <si>
    <t>Hrubá lokální oprava zdiva vnitřních stěn maltou</t>
  </si>
  <si>
    <t>224</t>
  </si>
  <si>
    <t>37</t>
  </si>
  <si>
    <t>612321141</t>
  </si>
  <si>
    <t>Vápenocementová omítka štuková dvouvrstvá vnitřních stěn nanášená ručně</t>
  </si>
  <si>
    <t>Poznámka k položce:_x000D_
opravy omítek</t>
  </si>
  <si>
    <t>"odhad plochy" 450</t>
  </si>
  <si>
    <t>"spoj. chodba-parapet" 14,33*0,6*2+1,93*0,8*2+1,2*0,8*0,5*2</t>
  </si>
  <si>
    <t>38</t>
  </si>
  <si>
    <t>6124236.01</t>
  </si>
  <si>
    <t>Omítka po lokálních opravách ve stěnách MV štuková</t>
  </si>
  <si>
    <t>224*1,5</t>
  </si>
  <si>
    <t>39</t>
  </si>
  <si>
    <t>612325302</t>
  </si>
  <si>
    <t>Vápenocementová štuková omítka ostění nebo nadpraží</t>
  </si>
  <si>
    <t>40</t>
  </si>
  <si>
    <t>0,3*(6,6+2,15*2+2,3*2+2,15*2*2+1,3*2+2,15*2+1,7*3+1,3*2*3+1,7*3+0,9*2*3+0,9*2+0,5*2*2+2,35+1*2+3,45+1,45*2+1*3+0,8*2*3+1*3+1,2*2*3+1,5+2,1*2+1,1*2)</t>
  </si>
  <si>
    <t>0,3*(1,65*2*2+1,9*3+2,05*2*3+1,15*2+0,95*2*2+6,8+2,4*2+2,75*13+2,4*2*13+2,75*9+2,4*2*9+2,75*18+2,4*2*18+1,5*3)</t>
  </si>
  <si>
    <t>0,3*(2,45*2*3+1,3*6+2,45*2*6+1,5*6+2,5*2*6+2,7*3+1,25*2*3+2,3*2+2,4*2*2+1,95*6+1,55*2*6+2,3*2+2,4*2*2+2,3+2,4*2+2,3+1,45*2+1,85)</t>
  </si>
  <si>
    <t>0,3*(2,6*2+2,9+1,5*2+2,9+1,35*2+2+2,65*2+1,5+3,9*2+1,5*2+2,4*2*2+1,5+4,45*2+2,75*5+2,4*2*5+2,4+2,4*2+2,8+1,95*2+2,8*2+2,4*2*2+1,85*2+2,4*2*2)</t>
  </si>
  <si>
    <t>0,3*(2,4*2+2,4*2*2+1,7*2+2,4*2*2+2,65+2,4*2+2,8+1,95*2+4,25+2,4*2+1,7*2+2,4*2*2+2,65+2,4*2+2,4+2,4*2+2*2+4,1*2*2+1,6+1,9*2)</t>
  </si>
  <si>
    <t>0,3*(2,3*2+1,9*2*2+1,5+1,9*2+2,4*3+1,9*2*3+0,5*2+0,55*2*2+1,1+0,8*2+0,6+0,9*2)</t>
  </si>
  <si>
    <t>6199910.01</t>
  </si>
  <si>
    <t>Zakrytí podlah a konstrukcí</t>
  </si>
  <si>
    <t>1186844650</t>
  </si>
  <si>
    <t>1063+1097+855+855+20,45*11,5+14,32*3,6</t>
  </si>
  <si>
    <t>41</t>
  </si>
  <si>
    <t>620-001</t>
  </si>
  <si>
    <t>Oprava omítek - příprava podkladu 100%</t>
  </si>
  <si>
    <t>42</t>
  </si>
  <si>
    <t>Poznámka k položce:_x000D_
plocha včetně ostění a nadpraží</t>
  </si>
  <si>
    <t>pohled 2</t>
  </si>
  <si>
    <t>15,95*0,45+10,35*0,9+1,1*2,05+10,35*1,9+6,4*4,15+4,4*1,3+4*(4,85+2,85)-3,025*1,8-2,05*2,05*2+20,75*0,45+20,45*16,75</t>
  </si>
  <si>
    <t>-(1,3*1,7+1,2*1,7+2,1*1,7*2+1*2,3+1,7*1,75*2+1,7*0,7+1,7*1,3+3,65*2,25*2+1,7*2,1+14*6,4+1,2*2,25*3)+0,8*2,2*4+0,47*2,2*4+13,2*0,8</t>
  </si>
  <si>
    <t>34,05*12,65-(23,4*2,25*3+5,67*2,25*3+3,5*1,25*0,5+3,5*4,57)+0,15*(0,73+0,75+2,05+0,77*2+1,8+1,7+0,5*2+1+2,05+2,05*3+1,7+3*2+1,7*2+1,3*2+0,7*2+1,7*2)</t>
  </si>
  <si>
    <t>0,15*(1,75*4+1,3+1,7*2+12,95+1,85*2+2,1*2+1+1,7*4+2,3*2+2,1*2+2,35+1,45*2+2,2*8+2,1*2+1,45*2+2,35+2,2*8+2+2+2,25*2+1,2*4+1,7*2+2,25*6+2,45*6+3+1*2*3)</t>
  </si>
  <si>
    <t>0,15*(1,2+2,25*3*3+3,75*2+4)</t>
  </si>
  <si>
    <t>0,15*(12,15+20,75+14,8+4,2+4,2+14,3)+0,5*35,15+0,3*(0,55*2+8,25)</t>
  </si>
  <si>
    <t>Mezisoučet</t>
  </si>
  <si>
    <t>pohled 1</t>
  </si>
  <si>
    <t>34,05*12,65-(2,25*7,3*3+2,25*2,45*12+2,25*6,1*3+2,25*6,14*3)+20,75*0,45+20,45*16,75+0,75*1,1*4*2+11,7*0,4-(14*2,25+14*6,45+1,2*2,25*2)</t>
  </si>
  <si>
    <t>-(1,2*4,25+2*1,7*3+1,3*1,7+1,7*1,3+1,7*0,7+1,7*1,75*2)+14,8*0,45+14,65*7,7-(2,05*1,95+7,35*1,8+1*2,05+0,9*2+0,9*1+5,4*2,05+0,5*0,8+0,9*1,55)</t>
  </si>
  <si>
    <t>0,15*(2,45*9*3+2,25*13+12,15+1,2*3+4,25*2+2,25*4+12,95+1,85*2+2*3+1,7*8+1,3+2,5+3,95+2,5+2,5*2+1,55*2+2,05*3+1,7*2+1,75*4+1,7*2+0,7*2+1,3*2+2,05)</t>
  </si>
  <si>
    <t>0,15*(0,9*2+1+2,05*2+1,8+2,05+0,9+0,9+14,8+14,3+2,4+1,95*2+2*2+1*2+1,55+0,9*2+20,75+0,55+0,8*2)+0,3*(0,9+5,3+0,55*2)+0,5*34,9</t>
  </si>
  <si>
    <t>balkony-vnitřní líce</t>
  </si>
  <si>
    <t>1,1*(4,55*2+5,8*2+1,8*2+3,5*2+4,55*2+9,75*2)</t>
  </si>
  <si>
    <t>pohled 3</t>
  </si>
  <si>
    <t>15,4*4,85+11,5*2,9-(15,4*2,05+2,75*1,8*2+2,85*1,95)+0,15*(11,8+2,85+1,95*2+1,7+2,85+1,7)+0,3*(0,55*4+3,2*2)</t>
  </si>
  <si>
    <t>pohled 4</t>
  </si>
  <si>
    <t>7,35*12,75+0,75*1,1*2+13,4*5,35+7,25*7,4+7,5*0,45+7,4*0,45+11,5*11,4+11,8*0,45-(1*1,1+7,35*2,25+7,35*5,95+13,4*2,25+7,25*7,4+3,3*1,7+2,3*1,75*4)</t>
  </si>
  <si>
    <t>-(3,3*1,75*2)+8*4,85+8*0,45-1,8*1,5*3+0,15*(11,8+7,5+7,4+3,3+1,7*2+2,3*4+3,3*2+1,75*12+2+1,1*2+6,45+2,25+1,8*3+1,5*6+14)</t>
  </si>
  <si>
    <t>pohled 8</t>
  </si>
  <si>
    <t>7,125*11,75+7,275*0,45+11,35*12,2+12,35*0,45-(3,25*2,25*3*2+2,4*1*3)+0,15*(7,275+1,2*6+2,25*6+2,4*3+1*6)+0,5*12,45</t>
  </si>
  <si>
    <t>pohled 6</t>
  </si>
  <si>
    <t>8*4,9+8*0,45+13,4*4,9+6,3*0,45+7,25*7,4+7,4*0,45-(1,8*1,5*3+13,4*2,25+7,25*6,4)+7,375*12,75+7,525*0,45-(7,375*2,25+1*1,1+7,375*6,4)+0,75*1,1*2</t>
  </si>
  <si>
    <t>0,15*(14+7,4+7,525+1,8*3+1,5*6+6,45+2,25+2,65+1,1*2)</t>
  </si>
  <si>
    <t>pohled 7</t>
  </si>
  <si>
    <t>7,125*11,75+7,275*0,45+0,15*7,275</t>
  </si>
  <si>
    <t>pohled 5</t>
  </si>
  <si>
    <t>2,1*4,85+2,1*2,5-1*0,9</t>
  </si>
  <si>
    <t>atiky-vnitřní strana</t>
  </si>
  <si>
    <t>1,15*(19,55*2+10,6*2)+0,7*(13,4*2+7,05*2+6,95*2+0,8*2+13,4*2)+1,2*(6,4*2+10,6*2+8,1*2+13,4+5,85*2+5,35*2+8,6*2)</t>
  </si>
  <si>
    <t>300</t>
  </si>
  <si>
    <t>620-002</t>
  </si>
  <si>
    <t>Oprava omítek - odstranění disperzního nátěru 60%</t>
  </si>
  <si>
    <t>44</t>
  </si>
  <si>
    <t>2533,063*0,6</t>
  </si>
  <si>
    <t>620-003</t>
  </si>
  <si>
    <t>Oprava omítek - sanace biocidního napadení 20%</t>
  </si>
  <si>
    <t>46</t>
  </si>
  <si>
    <t>2533,063*0,2</t>
  </si>
  <si>
    <t>620-004</t>
  </si>
  <si>
    <t>Oprava omítek - aplikace zpevňovače omítek 100%</t>
  </si>
  <si>
    <t>48</t>
  </si>
  <si>
    <t>2533,063</t>
  </si>
  <si>
    <t>45</t>
  </si>
  <si>
    <t>620-005</t>
  </si>
  <si>
    <t>Oprava omítek - nové jádrové omítky 40%</t>
  </si>
  <si>
    <t>50</t>
  </si>
  <si>
    <t>2533,063*0,4</t>
  </si>
  <si>
    <t>620-006</t>
  </si>
  <si>
    <t>Oprava omítek - finalizace povrchů 100%</t>
  </si>
  <si>
    <t>52</t>
  </si>
  <si>
    <t>47</t>
  </si>
  <si>
    <t>620-007</t>
  </si>
  <si>
    <t>Oprava omítek - finální nátěr 100%</t>
  </si>
  <si>
    <t>54</t>
  </si>
  <si>
    <t>620-008</t>
  </si>
  <si>
    <t>Oprava omítek - hydrofobizace povrchu 20%</t>
  </si>
  <si>
    <t>56</t>
  </si>
  <si>
    <t>49</t>
  </si>
  <si>
    <t>620-009</t>
  </si>
  <si>
    <t>Oprava režného zdiva - příprava podkladu 100%</t>
  </si>
  <si>
    <t>58</t>
  </si>
  <si>
    <t>4,85*2,25*3+1,2*2,25*3*2+2,25*(3,05+0,875*2+3,05)+14*6,45-2,5*1,8*2-3,95*2,25-2,5*2,25*2-1,55*2,25*2-11,7*0,4+0,75*2,25*2+1,8*(1,575+1,07+0,855)</t>
  </si>
  <si>
    <t>3*2,05+0,15*(2,25*15+2,25*14+1,8*4+2,25*2+2,05+1,8*5)</t>
  </si>
  <si>
    <t>1,8*(1,32+0,4+2,175)+2,05*(3,45+1,05+1,05)+2,25*1,65*2+0,4*0,8*2+1*3,4*2+12*1,2+2,25*(0,87*5*3+3,35*3+4,67*3)+0,15*(2,05*7+1,8*5+2,2*4+2,25*2)</t>
  </si>
  <si>
    <t>0,15*(2,25*13*3)</t>
  </si>
  <si>
    <t>2,75*1,8*2+2,05*4,575*2+0,15*2,05*4</t>
  </si>
  <si>
    <t>7,35*5,95+7,25*5,95+7,35*2,25+6,95*2,25-1*1,25+2,25*0,75*2-2*1,25+0,15*(1,25*2+1,2*2+1+2,25)</t>
  </si>
  <si>
    <t>2,25*2,05*3*2+0,15*2,25*6</t>
  </si>
  <si>
    <t>7,25*6,4+7,375*6,4+6,95*2,25+7,375*2,25-1*1,25-2,65*1,35+0,75*2,25*2+0,15*(2,25+1,35*2+1,2*2+1)</t>
  </si>
  <si>
    <t>60</t>
  </si>
  <si>
    <t>620-010</t>
  </si>
  <si>
    <t>Oprava režného zdiva - sanace biocidního napadení 30%</t>
  </si>
  <si>
    <t>660,057*0,3</t>
  </si>
  <si>
    <t>51</t>
  </si>
  <si>
    <t>620-011</t>
  </si>
  <si>
    <t>Oprava režného zdiva - oprava spárování 30%</t>
  </si>
  <si>
    <t>62</t>
  </si>
  <si>
    <t>620-012</t>
  </si>
  <si>
    <t>Oprava režného zdiva - hydrofobizace povrchu 100%</t>
  </si>
  <si>
    <t>64</t>
  </si>
  <si>
    <t>660,057</t>
  </si>
  <si>
    <t>53</t>
  </si>
  <si>
    <t>620-013</t>
  </si>
  <si>
    <t>Oprava pískovcového soklu - příprava podkladu 100%</t>
  </si>
  <si>
    <t>66</t>
  </si>
  <si>
    <t>10,85*(3,5+1,7)/2+3,6*1,7+(3,35+14,4)*(4,4+3,7)/2+27,1*(3,2*1,8)/2+6,35*(1,52+1,05)/2-(0,5*1,2+1*1,2+0,5*0,5+1*0,75+1,75*2,2+2*2,1*2+1,65*2,15)</t>
  </si>
  <si>
    <t>-(1,2*2+1,6*1,2*3+1,6*0,8*3+0,8*0,4*2)+0,25*(0,5+1+0,5*3+1,2*4+1+0,75*2+2,2*2+1,75+2*3*2+1,2+2*2+3,2+1,6*3+1,2*6+1,6*3+0,8*6+0,8*2+0,4*4)</t>
  </si>
  <si>
    <t>(7,1+11,75)*(1,4+0,4)/2</t>
  </si>
  <si>
    <t>37,15*(0,4+3,07)/2+14,4*(3,5+4,25)/2+3,35*3,3+14,35*(1,7+2,7)/2-(1*0,8*3+1*1,2*3+1,2*1,9+0,8*1,5*2+1,6*2*3+1,75*2,35+1,5*2,35)+0,25*(1*6+0,8*6)</t>
  </si>
  <si>
    <t>0,25*(1,2*6+1,2+1,9*2+0,8*2+1,5*4+1,6*3+2*6+1,75+2,35*2+0,5*2+0,55*4+1,45*2)</t>
  </si>
  <si>
    <t>15,8*(3,15+3,4)/2-1,85*1,6*3+0,25*(1,85*3+1,6*6+1+0,8*2+1+0,8*2+2,5+2*2)</t>
  </si>
  <si>
    <t>5,4*(4,25+3,2)/2+2,3*4,65+13,75*(4,4+4,8)/2-(1*0,8*2+2,5*2)</t>
  </si>
  <si>
    <t>13,4*(3,7+3,2)/2+7,375*(3,1+3,5)/2-(0,9*2+3,85*3+0,9*2+0,3*1,2*2+1,45*1,2)+0,25*(6,25+2*2+2,65+1,2*2)</t>
  </si>
  <si>
    <t>7,125*(1,8+1,7)/2</t>
  </si>
  <si>
    <t>2,1*1,6+2,1*1,75</t>
  </si>
  <si>
    <t>55</t>
  </si>
  <si>
    <t>620-014</t>
  </si>
  <si>
    <t>Oprava pískovcového soklu - sanace biocidního napadení 100%</t>
  </si>
  <si>
    <t>68</t>
  </si>
  <si>
    <t>611,842</t>
  </si>
  <si>
    <t>620-015</t>
  </si>
  <si>
    <t>Oprava pískovcového soklu - oprava spárování 30%</t>
  </si>
  <si>
    <t>70</t>
  </si>
  <si>
    <t>611,842*0,3</t>
  </si>
  <si>
    <t>620-016</t>
  </si>
  <si>
    <t>Oprava pískovcového soklu - hydrofobizace povrchu 100%</t>
  </si>
  <si>
    <t>72</t>
  </si>
  <si>
    <t>57</t>
  </si>
  <si>
    <t>622135001</t>
  </si>
  <si>
    <t>Vyrovnání podkladu vnějších stěn maltou vápenocementovou tl do 10 mm</t>
  </si>
  <si>
    <t>74</t>
  </si>
  <si>
    <t>"85%" 2533,063*0,85</t>
  </si>
  <si>
    <t>622324111</t>
  </si>
  <si>
    <t>Škrábaná omítka vápenocementová (břízolitová) vnějších stěn nanášená ručně</t>
  </si>
  <si>
    <t>76</t>
  </si>
  <si>
    <t>Poznámka k položce:_x000D_
stupeň složitosti II</t>
  </si>
  <si>
    <t>59</t>
  </si>
  <si>
    <t>622142001</t>
  </si>
  <si>
    <t>Sklovláknité pletivo vnějších stěn vtlačené do tmelu</t>
  </si>
  <si>
    <t>78</t>
  </si>
  <si>
    <t>62290311R</t>
  </si>
  <si>
    <t>Mytí s odmaštěním vnějších omítek stupně složitosti 1 a 2 tlakovou vodou</t>
  </si>
  <si>
    <t>80</t>
  </si>
  <si>
    <t>61</t>
  </si>
  <si>
    <t>627471112R</t>
  </si>
  <si>
    <t>Reprofilace stěn a podhledů sanačními maltami 1 vrstva tl 20 mm</t>
  </si>
  <si>
    <t>82</t>
  </si>
  <si>
    <t>"překlady-inf.výměra" 120</t>
  </si>
  <si>
    <t>631311131</t>
  </si>
  <si>
    <t>Doplnění dosavadních mazanin betonem prostým plochy do 1 m2 tloušťky přes 80 mm</t>
  </si>
  <si>
    <t>84</t>
  </si>
  <si>
    <t>22*0,3*0,3*0,1</t>
  </si>
  <si>
    <t>63</t>
  </si>
  <si>
    <t>632451024</t>
  </si>
  <si>
    <t>Vyrovnávací potěr tl do 50 mm z MC 15 provedený v pásu</t>
  </si>
  <si>
    <t>86</t>
  </si>
  <si>
    <t>"atiky" 72,5*0,6+152,4*0,45+62,45*0,25</t>
  </si>
  <si>
    <t>"římsa" 227,14*0,25</t>
  </si>
  <si>
    <t>"zdivo-spoj. chodba" 14,33*0,3*2</t>
  </si>
  <si>
    <t>632451031</t>
  </si>
  <si>
    <t>Vyrovnávací potěr tl do 20 mm z MC 15 provedený v ploše</t>
  </si>
  <si>
    <t>88</t>
  </si>
  <si>
    <t>"dle výkresu střechy" 26+6,6+5,5*2+5,5+29,6</t>
  </si>
  <si>
    <t>65</t>
  </si>
  <si>
    <t>632451034</t>
  </si>
  <si>
    <t>Vyrovnávací potěr tl do 50 mm z MC 15 provedený v ploše</t>
  </si>
  <si>
    <t>90</t>
  </si>
  <si>
    <t>"plochy dle výkresu střechy" 94,5+95,2+78,4+23,2+29,6+7,15</t>
  </si>
  <si>
    <t>635211411</t>
  </si>
  <si>
    <t>Doplnění násypů pod podlahy, mazaniny a dlažby perlitem pl do 2 m2</t>
  </si>
  <si>
    <t>92</t>
  </si>
  <si>
    <t>67</t>
  </si>
  <si>
    <t>63631111R</t>
  </si>
  <si>
    <t>Kladení dlažby z betonových dlaždic 300x300 mm na sucho na terče do výšky do 25 mm</t>
  </si>
  <si>
    <t>-1263095642</t>
  </si>
  <si>
    <t>26 "skladba S5.1</t>
  </si>
  <si>
    <t>5,5*2 "skladba S11</t>
  </si>
  <si>
    <t>M</t>
  </si>
  <si>
    <t>5924600R</t>
  </si>
  <si>
    <t>dlažba plošná terasová betonová 300x300mm tl 40mm</t>
  </si>
  <si>
    <t>-943114777</t>
  </si>
  <si>
    <t>Poznámka k položce:_x000D_
ztratné 5%</t>
  </si>
  <si>
    <t>37*1,05 'Přepočtené koeficientem množství</t>
  </si>
  <si>
    <t>69</t>
  </si>
  <si>
    <t>612821002R</t>
  </si>
  <si>
    <t>Vnitřní sanační štuková omítka pro vlhké zdivo prováděná ručně</t>
  </si>
  <si>
    <t>-1005974380</t>
  </si>
  <si>
    <t>sanační omítka vlhké stěny v. do 1,5m</t>
  </si>
  <si>
    <t>5,7*1,5 "m.č. 0.24, stěna do dvora</t>
  </si>
  <si>
    <t>6,6*1 "m.č. 0.21, stěna do dvora pod okne č. 1</t>
  </si>
  <si>
    <t>2,25*0,95 "m.č. 0.30, stěna do dvora, pouze v části doplňované vnější izolace suterénní stěny</t>
  </si>
  <si>
    <t>62231522.1</t>
  </si>
  <si>
    <t>Vápenná štuková omítka malých ploch do 0,09 m2 na stěnách</t>
  </si>
  <si>
    <t>-1690510056</t>
  </si>
  <si>
    <t>71</t>
  </si>
  <si>
    <t>622135.01</t>
  </si>
  <si>
    <t>Lokální oprava betonových překladů nad okny</t>
  </si>
  <si>
    <t>-391998140</t>
  </si>
  <si>
    <t>3 "pozn. P5, nad okny č. 10, jižní fasáda</t>
  </si>
  <si>
    <t>631311125</t>
  </si>
  <si>
    <t>Mazanina tl přes 80 do 120 mm z betonu prostého bez zvýšených nároků na prostředí tř. C 20/25</t>
  </si>
  <si>
    <t>1738341363</t>
  </si>
  <si>
    <t>8,305*0,1 "snížená část, m.č. 0.35, I. suterén</t>
  </si>
  <si>
    <t>73</t>
  </si>
  <si>
    <t>631319173</t>
  </si>
  <si>
    <t>Příplatek k mazanině tl přes 80 do 120 mm za stržení povrchu spodní vrstvy před vložením výztuže</t>
  </si>
  <si>
    <t>-1597505890</t>
  </si>
  <si>
    <t>631351101</t>
  </si>
  <si>
    <t>Zřízení bednění rýh a hran v podlahách</t>
  </si>
  <si>
    <t>1571361501</t>
  </si>
  <si>
    <t>1,05*0,1 "snížená část, m.č. 0.35, I. suterén</t>
  </si>
  <si>
    <t>75</t>
  </si>
  <si>
    <t>631351102</t>
  </si>
  <si>
    <t>Odstranění bednění rýh a hran v podlahách</t>
  </si>
  <si>
    <t>577114751</t>
  </si>
  <si>
    <t>Ostatní konstrukce a práce, bourání</t>
  </si>
  <si>
    <t>900-005</t>
  </si>
  <si>
    <t>Průběžný úklid s protiprašnými opatřeními v podobě zakrývání textíliemi, fóliemi</t>
  </si>
  <si>
    <t>100</t>
  </si>
  <si>
    <t>77</t>
  </si>
  <si>
    <t>900-006</t>
  </si>
  <si>
    <t>Stěhování nábytku k dočasnému uložení a zpět</t>
  </si>
  <si>
    <t>2040820407</t>
  </si>
  <si>
    <t>900-008</t>
  </si>
  <si>
    <t>Oprava el rozvodných skříní - Doplnění zdiva, vrchní deska, omítka, oplechování</t>
  </si>
  <si>
    <t>102</t>
  </si>
  <si>
    <t>79</t>
  </si>
  <si>
    <t>900-009</t>
  </si>
  <si>
    <t>Oprava a nátěry skříní na plynové zařízení</t>
  </si>
  <si>
    <t>104</t>
  </si>
  <si>
    <t>941111132</t>
  </si>
  <si>
    <t>Montáž lešení řadového trubkového lehkého s podlahami zatížení do 200 kg/m2 š do 1,5 m v do 25 m</t>
  </si>
  <si>
    <t>112</t>
  </si>
  <si>
    <t>10,35*(11,6+9,75)/2+3,35*4,4+3,35*18,2+14,4*(9,65+9,05)/2+14,4*7,85+14,4*4+3,455*20,28+33,695*(15,73+13,7)/2-3,5*1,25*0,5-3,5*(6,75+6,13)/2</t>
  </si>
  <si>
    <t>1,5*(11,6+6,5+4,4+9,6+9,6+11,6+7,8+9,05+7,85+11,85+13,7)</t>
  </si>
  <si>
    <t>"pohled 1" 33,46*(13,05+15,555)/2+3,69*15,7+3,1*4+14*(20,7+21,7)/2+14,8*(9,85+10,85)/2+3,95*1,1+6,4*1,1+1,5*(13,05+4,05+15,82+17,45+11,85+10,85+6,75)</t>
  </si>
  <si>
    <t>"pohled 7" 7,125*13,9</t>
  </si>
  <si>
    <t>"pohled 3" 15,8*(8*8,25)/2+5,7*3,3+2,75*4,4*2</t>
  </si>
  <si>
    <t>"pohled 4" 7,7*(17,45+17,8)/2+13,75*(9,75+10,15)/2+7,25*7,85+11,5*11,85+8*10,2</t>
  </si>
  <si>
    <t>"pohled 8" 7,125*(13,6+13,7)/2+11,7*(18,25+17,6)/2</t>
  </si>
  <si>
    <t>"pohled 6" 8*(9,1+9,05)/2+6,15*9+7,25*(16,4+16,7)/2+7,525*(16,3+16,7)/2</t>
  </si>
  <si>
    <t>"pohled 5" 2,1*6,55+2,1*4,25</t>
  </si>
  <si>
    <t>81</t>
  </si>
  <si>
    <t>941111232</t>
  </si>
  <si>
    <t>Příplatek k lešení řadovému trubkovému lehkému s podlahami š 1,5 m v 25 m za první a ZKD den použití</t>
  </si>
  <si>
    <t>114</t>
  </si>
  <si>
    <t>4230,473*24*30</t>
  </si>
  <si>
    <t>941111832</t>
  </si>
  <si>
    <t>Demontáž lešení řadového trubkového lehkého s podlahami zatížení do 200 kg/m2 š do 1,5 m v do 25 m</t>
  </si>
  <si>
    <t>116</t>
  </si>
  <si>
    <t>83</t>
  </si>
  <si>
    <t>944511111</t>
  </si>
  <si>
    <t>Montáž ochranné sítě z textilie z umělých vláken</t>
  </si>
  <si>
    <t>118</t>
  </si>
  <si>
    <t>944511211</t>
  </si>
  <si>
    <t>Příplatek k ochranné síti za první a ZKD den použití</t>
  </si>
  <si>
    <t>120</t>
  </si>
  <si>
    <t>85</t>
  </si>
  <si>
    <t>944511811</t>
  </si>
  <si>
    <t>Demontáž ochranné sítě z textilie z umělých vláken</t>
  </si>
  <si>
    <t>122</t>
  </si>
  <si>
    <t>952901111</t>
  </si>
  <si>
    <t>Vyčištění budov bytové a občanské výstavby při výšce podlaží do 4 m</t>
  </si>
  <si>
    <t>124</t>
  </si>
  <si>
    <t>87</t>
  </si>
  <si>
    <t>962031132</t>
  </si>
  <si>
    <t>Bourání příček z cihel pálených na MVC tl do 100 mm</t>
  </si>
  <si>
    <t>126</t>
  </si>
  <si>
    <t>"spoj. chodba" 3*2,4+3*1,12*0,5</t>
  </si>
  <si>
    <t>962031133</t>
  </si>
  <si>
    <t>Bourání příček z cihel pálených na MVC tl do 150 mm</t>
  </si>
  <si>
    <t>128</t>
  </si>
  <si>
    <t>89</t>
  </si>
  <si>
    <t>962032241</t>
  </si>
  <si>
    <t>Bourání zdiva z cihel pálených nebo vápenopískových na MC přes 1 m3</t>
  </si>
  <si>
    <t>130</t>
  </si>
  <si>
    <t>"střešní nadezdívka nad ředitelnou" 1,8*0,45*0,6</t>
  </si>
  <si>
    <t>962032314R</t>
  </si>
  <si>
    <t>Bourání pilířů cihelných z dutých nebo plných cihel pálených i nepálených na jakoukoli maltu</t>
  </si>
  <si>
    <t>132</t>
  </si>
  <si>
    <t>"pilíře spoj.chodba" 0,6*0,45*1,9*4</t>
  </si>
  <si>
    <t>91</t>
  </si>
  <si>
    <t>96302281R</t>
  </si>
  <si>
    <t>Demontáž kamenných schodišťových stupňů zhotovených na místě</t>
  </si>
  <si>
    <t>975947777</t>
  </si>
  <si>
    <t>965041441</t>
  </si>
  <si>
    <t>Bourání podkladů pod dlažby nebo mazanin škvárobetonových tl přes 100 mm pl přes 4 m2</t>
  </si>
  <si>
    <t>134</t>
  </si>
  <si>
    <t>95,2*0,4+94,5*0,4+26*0,15+6,6*0,15+78,4*0,4+23,2*0,4+29,6*0,2+5,5*0,2</t>
  </si>
  <si>
    <t>93</t>
  </si>
  <si>
    <t>965046111</t>
  </si>
  <si>
    <t>Broušení stávajících betonových podlah úběr do 3 mm - střešní podklady</t>
  </si>
  <si>
    <t>136</t>
  </si>
  <si>
    <t>26+29,6+6,6+5,5+5,5+5,5</t>
  </si>
  <si>
    <t>94</t>
  </si>
  <si>
    <t>965046119</t>
  </si>
  <si>
    <t>Příplatek k broušení stávajících betonových podlah za každý další 1 mm úběru</t>
  </si>
  <si>
    <t>138</t>
  </si>
  <si>
    <t>(26+29,6+6,6+5,5+5,5+5,5)*7</t>
  </si>
  <si>
    <t>95</t>
  </si>
  <si>
    <t>968062354</t>
  </si>
  <si>
    <t>Vybourání dřevěných rámů oken dvojitých včetně křídel pl do 1 m2</t>
  </si>
  <si>
    <t>140</t>
  </si>
  <si>
    <t>0,9*0,5*2+1*0,8*3+1*0,6+0,5*0,55*2+1,1*0,8+0,6*0,9+3,6*1,9</t>
  </si>
  <si>
    <t>96</t>
  </si>
  <si>
    <t>968062355</t>
  </si>
  <si>
    <t>Vybourání dřevěných rámů oken dvojitých včetně křídel pl do 2 m2</t>
  </si>
  <si>
    <t>142</t>
  </si>
  <si>
    <t>1,7*0,9*3+1*1,2*2+1,1*1,65*2+1,15*0,95</t>
  </si>
  <si>
    <t>97</t>
  </si>
  <si>
    <t>968062356</t>
  </si>
  <si>
    <t>Vybourání dřevěných rámů oken dvojitých včetně křídel pl do 4 m2</t>
  </si>
  <si>
    <t>144</t>
  </si>
  <si>
    <t>1,3*2,5+1,7*1,3*3+2,35*1+1,5*2,1+1,9*2,05*3+1,5*2,45*3+1,3*2,45*6+1,5*2,5*6+2,7*1,25*3+1,95*1,55*6+2,3*1,45+2,9*1,35+1,5*2,4*2+1,7*2,4*2+1,6*1,9</t>
  </si>
  <si>
    <t>1,5*1,9</t>
  </si>
  <si>
    <t>98</t>
  </si>
  <si>
    <t>968062357</t>
  </si>
  <si>
    <t>Vybourání dřevěných rámů oken dvojitých včetně křídel pl přes 4 m2</t>
  </si>
  <si>
    <t>146</t>
  </si>
  <si>
    <t>6,6*2,15+2,3*2,15*2+3,15*1,45+6,8*2,4+2,75*2,4*13+2,75*2,4*9+2,75*2,4*18+2,3*2,4*2+2,3*2,4*3+1,85*2,6+2,9*1,5+2*2,65+1,5*3,9+1,5*4,45+2,75*2,4*5</t>
  </si>
  <si>
    <t>2,4*2,4+2,8*1,95+2,8*1,95+2,8*2,4*2+1,85*2,4*2+2,4*2,4*2+1,7*2,4*2+2,65*2,4+2,8*1,95+4,25*2,4+2,65*2,4+2,4*2,4+2*4,1*2+2,3*1,9*2+2,4*1,9*2+2,4*1,9</t>
  </si>
  <si>
    <t>99</t>
  </si>
  <si>
    <t>978013141</t>
  </si>
  <si>
    <t>Otlučení (osekání) vnitřní vápenné nebo vápenocementové omítky stěn v rozsahu přes 10 do 30 %</t>
  </si>
  <si>
    <t>-297118973</t>
  </si>
  <si>
    <t>746,666 "předpokládaná plocha s lokálními poškozeními vnitřních stěn</t>
  </si>
  <si>
    <t>953.01</t>
  </si>
  <si>
    <t>Bronzová deska s názvem školy 400x600 mm</t>
  </si>
  <si>
    <t>1388513773</t>
  </si>
  <si>
    <t>1 "pozn. P20, jižní fasáda</t>
  </si>
  <si>
    <t>101</t>
  </si>
  <si>
    <t>953.02</t>
  </si>
  <si>
    <t>Znak zřizovatele</t>
  </si>
  <si>
    <t>-1824222913</t>
  </si>
  <si>
    <t>953.03</t>
  </si>
  <si>
    <t>Tabulka s číslem popisným</t>
  </si>
  <si>
    <t>994193065</t>
  </si>
  <si>
    <t>103</t>
  </si>
  <si>
    <t>953941.01</t>
  </si>
  <si>
    <t>Doplnění madla držáku</t>
  </si>
  <si>
    <t>65606945</t>
  </si>
  <si>
    <t>výkres Pohled 2-Nový stav</t>
  </si>
  <si>
    <t>1 "pozn. P11, u dveří D3, severní fasáda</t>
  </si>
  <si>
    <t>953941.02</t>
  </si>
  <si>
    <t>Zachování vstupního panelu</t>
  </si>
  <si>
    <t>909564956</t>
  </si>
  <si>
    <t>1 "pozn. P14, u dveří D3, severní fasáda</t>
  </si>
  <si>
    <t>105</t>
  </si>
  <si>
    <t>953941.03</t>
  </si>
  <si>
    <t>Repase držáku dveří</t>
  </si>
  <si>
    <t>864501135</t>
  </si>
  <si>
    <t>1 "pozn. P13, u dveří D3, severní fasáda</t>
  </si>
  <si>
    <t>106</t>
  </si>
  <si>
    <t>961055111</t>
  </si>
  <si>
    <t>Bourání základů ze ŽB</t>
  </si>
  <si>
    <t>1124059515</t>
  </si>
  <si>
    <t>107</t>
  </si>
  <si>
    <t>963042819</t>
  </si>
  <si>
    <t>Bourání schodišťových stupňů betonových zhotovených na místě</t>
  </si>
  <si>
    <t>-1214783021</t>
  </si>
  <si>
    <t>1,05 "m.č. 0.35, I. suterén, dveře D1</t>
  </si>
  <si>
    <t>108</t>
  </si>
  <si>
    <t>978013191</t>
  </si>
  <si>
    <t>Otlučení vnitřní vápenné nebo vápenocementové omítky stěn stěn v rozsahu do 100 %</t>
  </si>
  <si>
    <t>1429837004</t>
  </si>
  <si>
    <t>109</t>
  </si>
  <si>
    <t>979.01</t>
  </si>
  <si>
    <t>Demontáž kotevních bodů lešení</t>
  </si>
  <si>
    <t>-2094529704</t>
  </si>
  <si>
    <t>výkres Pohled 4-Nový stav</t>
  </si>
  <si>
    <t>1 "pozn. P29, východní fasáda</t>
  </si>
  <si>
    <t>997</t>
  </si>
  <si>
    <t>Doprava suti a vybouraných hmot</t>
  </si>
  <si>
    <t>110</t>
  </si>
  <si>
    <t>997006004</t>
  </si>
  <si>
    <t>Pytlování nebezpečného odpadu ze střešních šablon s obsahem azbestu</t>
  </si>
  <si>
    <t>-74958158</t>
  </si>
  <si>
    <t>111</t>
  </si>
  <si>
    <t>997013155</t>
  </si>
  <si>
    <t>Vnitrostaveništní doprava suti a vybouraných hmot pro budovy v přes 15 do 18 m s omezením mechanizace</t>
  </si>
  <si>
    <t>440870973</t>
  </si>
  <si>
    <t>997013501</t>
  </si>
  <si>
    <t>Odvoz suti a vybouraných hmot na skládku nebo meziskládku do 1 km se složením</t>
  </si>
  <si>
    <t>172</t>
  </si>
  <si>
    <t>Poznámka k položce:_x000D_
S odpadem kategorie O bude nakládáno dle podmínek poskytovatele dotace.</t>
  </si>
  <si>
    <t>113</t>
  </si>
  <si>
    <t>997013509</t>
  </si>
  <si>
    <t>Příplatek k odvozu suti a vybouraných hmot na skládku ZKD 1 km přes 1 km</t>
  </si>
  <si>
    <t>174</t>
  </si>
  <si>
    <t>Poznámka k položce:_x000D_
odvoz do 20km_x000D_
S odpadem kategorie O bude nakládáno dle podmínek poskytovatele dotace._x000D_
Skládky např. Balcar Choceň, Ekola České Libchavy</t>
  </si>
  <si>
    <t>372,937*19 'Přepočtené koeficientem množství</t>
  </si>
  <si>
    <t>997013811</t>
  </si>
  <si>
    <t>Poplatek za uložení na skládce (skládkovné) stavebního odpadu dřevěného kód odpadu 17 02 01</t>
  </si>
  <si>
    <t>1622485486</t>
  </si>
  <si>
    <t>115</t>
  </si>
  <si>
    <t>997013821</t>
  </si>
  <si>
    <t>Poplatek za uložení na skládce (skládkovné) stavebního odpadu s obsahem azbestu kód odpadu 17 06 05</t>
  </si>
  <si>
    <t>-494844819</t>
  </si>
  <si>
    <t>997013863</t>
  </si>
  <si>
    <t>Poplatek za uložení stavebního odpadu na recyklační skládce (skládkovné) cihelného kód odpadu 17 01 02</t>
  </si>
  <si>
    <t>-343051284</t>
  </si>
  <si>
    <t>117</t>
  </si>
  <si>
    <t>997013871</t>
  </si>
  <si>
    <t>Poplatek za uložení stavebního odpadu na recyklační skládce (skládkovné) směsného stavebního a demoličního kód odpadu 17 09 04</t>
  </si>
  <si>
    <t>526765957</t>
  </si>
  <si>
    <t>997013875</t>
  </si>
  <si>
    <t>Poplatek za uložení stavebního odpadu na recyklační skládce (skládkovné) asfaltového bez obsahu dehtu zatříděného do Katalogu odpadů pod kódem 17 03 02</t>
  </si>
  <si>
    <t>1794647177</t>
  </si>
  <si>
    <t>998</t>
  </si>
  <si>
    <t>Přesun hmot</t>
  </si>
  <si>
    <t>119</t>
  </si>
  <si>
    <t>998011010</t>
  </si>
  <si>
    <t>Přesun hmot pro budovy zděné s omezením mechanizace pro budovy v přes 12 do 24 m</t>
  </si>
  <si>
    <t>1377548812</t>
  </si>
  <si>
    <t>PSV</t>
  </si>
  <si>
    <t>Práce a dodávky PSV</t>
  </si>
  <si>
    <t>711</t>
  </si>
  <si>
    <t>Izolace proti vodě, vlhkosti a plynům</t>
  </si>
  <si>
    <t>711111001</t>
  </si>
  <si>
    <t>Provedení izolace proti zemní vlhkosti vodorovné za studena nátěrem penetračním</t>
  </si>
  <si>
    <t>1027185310</t>
  </si>
  <si>
    <t>121</t>
  </si>
  <si>
    <t>11163150</t>
  </si>
  <si>
    <t>lak penetrační asfaltový</t>
  </si>
  <si>
    <t>-314855621</t>
  </si>
  <si>
    <t>8,305*0,00033 'Přepočtené koeficientem množství</t>
  </si>
  <si>
    <t>711141559</t>
  </si>
  <si>
    <t>Provedení izolace proti zemní vlhkosti pásy přitavením vodorovné NAIP</t>
  </si>
  <si>
    <t>2079823136</t>
  </si>
  <si>
    <t>123</t>
  </si>
  <si>
    <t>62853004</t>
  </si>
  <si>
    <t>pás asfaltový natavitelný modifikovaný SBS tl 4,0mm s vložkou ze skleněné tkaniny a spalitelnou PE fólií nebo jemnozrnným minerálním posypem na horním povrchu</t>
  </si>
  <si>
    <t>867975477</t>
  </si>
  <si>
    <t>Poznámka k položce:_x000D_
ztratné 15%</t>
  </si>
  <si>
    <t>8,305*1,15 'Přepočtené koeficientem množství</t>
  </si>
  <si>
    <t>998711203</t>
  </si>
  <si>
    <t>Přesun hmot procentní pro izolace proti vodě, vlhkosti a plynům v objektech v přes 12 do 60 m</t>
  </si>
  <si>
    <t>%</t>
  </si>
  <si>
    <t>772888538</t>
  </si>
  <si>
    <t>712</t>
  </si>
  <si>
    <t>Povlakové krytiny</t>
  </si>
  <si>
    <t>125</t>
  </si>
  <si>
    <t>712-001</t>
  </si>
  <si>
    <t>Demontáž  průchodek střechou</t>
  </si>
  <si>
    <t>soubor</t>
  </si>
  <si>
    <t>188</t>
  </si>
  <si>
    <t>712-001.1</t>
  </si>
  <si>
    <t>Dodávka a montáž chrliče 150/150 s bitumen. manžetou - vč. případného prodloužení</t>
  </si>
  <si>
    <t>190</t>
  </si>
  <si>
    <t>127</t>
  </si>
  <si>
    <t>712-002</t>
  </si>
  <si>
    <t>Oprava podkladu -  vyrovnání nerovností, úprava u vpustí</t>
  </si>
  <si>
    <t>192</t>
  </si>
  <si>
    <t>712-002.1</t>
  </si>
  <si>
    <t>Dodávka a montáž minichrliče prům. 40 mm s bitumen. manžetou - vč. příp. prodloužení</t>
  </si>
  <si>
    <t>194</t>
  </si>
  <si>
    <t>129</t>
  </si>
  <si>
    <t>712-004</t>
  </si>
  <si>
    <t>Dodávka a montáž průchodek střechou</t>
  </si>
  <si>
    <t>soub</t>
  </si>
  <si>
    <t>196</t>
  </si>
  <si>
    <t>712340831</t>
  </si>
  <si>
    <t>Odstranění povlakové krytiny střech do 10° z pásů NAIP přitavených v plné ploše jednovrstvé</t>
  </si>
  <si>
    <t>210</t>
  </si>
  <si>
    <t>94,5+95,2+78,4+23,2</t>
  </si>
  <si>
    <t>131</t>
  </si>
  <si>
    <t>712340833</t>
  </si>
  <si>
    <t>Odstranění povlakové krytiny střech do 10° z pásů NAIP přitavených v plné ploše třívrstvé</t>
  </si>
  <si>
    <t>212</t>
  </si>
  <si>
    <t>94,5+26+6,6+95,2+78,4+23,2+29,6+5,5+7,01</t>
  </si>
  <si>
    <t>712311101</t>
  </si>
  <si>
    <t>Provedení povlakové krytiny střech do 10° za studena lakem penetračním nebo asfaltovým</t>
  </si>
  <si>
    <t>214</t>
  </si>
  <si>
    <t>94,5+95,2+78,4+23,2+29,6+7,15+26+6,6+5,5*2+5,5</t>
  </si>
  <si>
    <t>133</t>
  </si>
  <si>
    <t>78508396</t>
  </si>
  <si>
    <t>377,15*0,00033 'Přepočtené koeficientem množství</t>
  </si>
  <si>
    <t>712331111</t>
  </si>
  <si>
    <t>Provedení povlakové krytiny střech do 10° podkladní vrstvy pásy na sucho samolepící</t>
  </si>
  <si>
    <t>216</t>
  </si>
  <si>
    <t>135</t>
  </si>
  <si>
    <t>712831101</t>
  </si>
  <si>
    <t>Provedení povlakové krytiny vytažením na konstrukce pásy na sucho AIP, NAIP nebo tkaninou</t>
  </si>
  <si>
    <t>805701490</t>
  </si>
  <si>
    <t>pás samolepící</t>
  </si>
  <si>
    <t>0,6*(0,5*2+13,4*2+7,05*2+13,4*2+6,95*2+0,8*2+6,7+1,15*2+10,8+1,05*2+0,45*2+0,6*4+0,45*4+5,8*2+4,55*2+3,65*2)</t>
  </si>
  <si>
    <t>0,6*(1,8*2+2,95+1,7+3,05*2+1,8*2+13,4+5,85*2+5,35*2+4,3*4+6,92*2+3,4*2)</t>
  </si>
  <si>
    <t>62866281</t>
  </si>
  <si>
    <t>pás asfaltový samolepicí modifikovaný SBS s vložkou ze skleněné tkaniny se spalitelnou fólií nebo jemnozrnným minerálním posypem nebo textilií na horním povrchu tl 3,0mm</t>
  </si>
  <si>
    <t>-2014391658</t>
  </si>
  <si>
    <t>Poznámka k položce:_x000D_
ztratné 25%</t>
  </si>
  <si>
    <t>(94,5+95,2+78,4+23,2+29,6+7,15+26+6,6+5,5*2+5,5)</t>
  </si>
  <si>
    <t>515,624*1,25 'Přepočtené koeficientem množství</t>
  </si>
  <si>
    <t>137</t>
  </si>
  <si>
    <t>712341559</t>
  </si>
  <si>
    <t>Provedení povlakové krytiny střech do 10° pásy NAIP přitavením v plné ploše</t>
  </si>
  <si>
    <t>218</t>
  </si>
  <si>
    <t>(94,5+95,2+78,4+23,2+29,6+7,15+26+6,6+5,5*2+5,5)*2</t>
  </si>
  <si>
    <t>712841559</t>
  </si>
  <si>
    <t>Provedení povlakové krytiny vytažením na konstrukce pásy přitavením NAIP</t>
  </si>
  <si>
    <t>0,6*(0,5*2+13,4*2+7,05*2+13,4*2+6,95*2+0,8*2+6,7+1,15*2+10,8+1,05*2+0,45*2+0,6*4+0,45*4+5,8*2+4,55*2+3,65*2)*2</t>
  </si>
  <si>
    <t>0,6*(1,8*2+2,95+1,7+3,05*2+1,8*2+13,4+5,85*2+5,35*2+4,3*4+6,92*2+3,4*2)*2</t>
  </si>
  <si>
    <t>139</t>
  </si>
  <si>
    <t>62857003</t>
  </si>
  <si>
    <t>pás asfaltový natavitelný modifikovaný SBS s vložkou kombinovanou z různých materiálů a hrubozrnným břidličným posypem na horním povrchu tl 4,5mm</t>
  </si>
  <si>
    <t>208475002</t>
  </si>
  <si>
    <t>6285201R</t>
  </si>
  <si>
    <t>pás asfaltový natavitelný modifikovaný SBS s vložkou ze skleněné rohože a spalitelnou PE fólií na horním i spodním povrchu tl 3,0mm</t>
  </si>
  <si>
    <t>-2145043175</t>
  </si>
  <si>
    <t>141</t>
  </si>
  <si>
    <t>712363101</t>
  </si>
  <si>
    <t>Provedení povlakové krytiny střech do 10° ukotvení fólie talířov hmoždinkou do polystyrenu nebo vlny</t>
  </si>
  <si>
    <t>220</t>
  </si>
  <si>
    <t>"kotvení krytiny" (94,5+95,2+78,4+23,2+29,6+7,15+26+6,6+5,5*2+5,5)*5</t>
  </si>
  <si>
    <t>"kotvení desek PIR" (29,6+26+6,6+5,5*2+5,5)*10</t>
  </si>
  <si>
    <t>712-101</t>
  </si>
  <si>
    <t>Dodávka kotev - krytina</t>
  </si>
  <si>
    <t>198</t>
  </si>
  <si>
    <t>1886*1,1+787*1,1</t>
  </si>
  <si>
    <t>143</t>
  </si>
  <si>
    <t>712391171</t>
  </si>
  <si>
    <t>Provedení povlakové krytiny střech do 10° podkladní textilní vrstvy</t>
  </si>
  <si>
    <t>222</t>
  </si>
  <si>
    <t>26+6,6+5,5</t>
  </si>
  <si>
    <t>69311082</t>
  </si>
  <si>
    <t>geotextilie netkaná separační, ochranná, filtrační, drenážní PP 500g/m2</t>
  </si>
  <si>
    <t>51383474</t>
  </si>
  <si>
    <t>26+6,6+5,5 "pod dlabou na terčích</t>
  </si>
  <si>
    <t>38,1*1,25 'Přepočtené koeficientem množství</t>
  </si>
  <si>
    <t>145</t>
  </si>
  <si>
    <t>7124.01</t>
  </si>
  <si>
    <t>Ochranné zakrytí plochých střech při opravách fóliemi</t>
  </si>
  <si>
    <t>-259131574</t>
  </si>
  <si>
    <t>712997001</t>
  </si>
  <si>
    <t>Provedení povlakové krytiny přilepením klínů do asfaltu</t>
  </si>
  <si>
    <t>226</t>
  </si>
  <si>
    <t>0,5*2+13,4*2+7,05*2+13,4*2+6,95*2+0,8*2+6,7+1,15*2+10,8+1,05*2+0,45*2+0,6*4+0,45*4+5,8*2+4,55*2+3,65*2+1,8*2</t>
  </si>
  <si>
    <t>2,95+1,7+3,05*2+1,8*2+13,4+5,85*2+5,35*2+4,3*4+6,92*2+3,4*2</t>
  </si>
  <si>
    <t>147</t>
  </si>
  <si>
    <t>28376505</t>
  </si>
  <si>
    <t>Klín pro úpravu okrajů plochých střech 1250 x 150 x 150 mm</t>
  </si>
  <si>
    <t>186</t>
  </si>
  <si>
    <t>(0,5*2+13,4*2+7,05*2+13,4*2+6,95*2+0,8*2+6,7+1,15*2+10,8+1,05*2+0,45*2+0,6*4+0,45*4+5,8*2+4,55*2+3,65*2)*1,03</t>
  </si>
  <si>
    <t>(1,8*2+2,95+1,7+3,05*2+1,8*2+13,4+5,85*2+5,35*2+4,3*4+6,92*2+3,4*2)*1,03</t>
  </si>
  <si>
    <t>148</t>
  </si>
  <si>
    <t>998712203</t>
  </si>
  <si>
    <t>Přesun hmot procentní pro krytiny povlakové v objektech v do 24 m</t>
  </si>
  <si>
    <t>228</t>
  </si>
  <si>
    <t>713</t>
  </si>
  <si>
    <t>Izolace tepelné</t>
  </si>
  <si>
    <t>149</t>
  </si>
  <si>
    <t>713-001</t>
  </si>
  <si>
    <t>DMT tep izolace sypané</t>
  </si>
  <si>
    <t>234</t>
  </si>
  <si>
    <t>"nádrž na půdě" 1,95*3,35*0,1*2+1,95*1,6*0,1*2+3,35*1,6*0,1*2</t>
  </si>
  <si>
    <t>150</t>
  </si>
  <si>
    <t>713-002</t>
  </si>
  <si>
    <t>Vyplnění spar mezi deskami tepelné izolace izolační pěnou</t>
  </si>
  <si>
    <t>236</t>
  </si>
  <si>
    <t>151</t>
  </si>
  <si>
    <t>713121122</t>
  </si>
  <si>
    <t>Montáž izolace tepelné podlah volně kladenými mezi trámy nebo rošt rohožemi, pásy, dílci, deskami 2 vrstvy</t>
  </si>
  <si>
    <t>604854122</t>
  </si>
  <si>
    <t>33,6*10,45 "skladba S3, podlaha půdy</t>
  </si>
  <si>
    <t>152</t>
  </si>
  <si>
    <t>63148106</t>
  </si>
  <si>
    <t>deska tepelně izolační minerální univerzální λ=0,038-0,039 tl 140mm</t>
  </si>
  <si>
    <t>675851786</t>
  </si>
  <si>
    <t>351,12*1,05 'Přepočtené koeficientem množství</t>
  </si>
  <si>
    <t>153</t>
  </si>
  <si>
    <t>63148107</t>
  </si>
  <si>
    <t>deska tepelně izolační minerální univerzální λ=0,038-0,039 tl 160mm</t>
  </si>
  <si>
    <t>318984538</t>
  </si>
  <si>
    <t>154</t>
  </si>
  <si>
    <t>713141136</t>
  </si>
  <si>
    <t>Montáž izolace tepelné střech plochých lepené za studena nízkoexpanzní (PUR) pěnou 1 vrstva rohoží, pásů, dílců, desek</t>
  </si>
  <si>
    <t>-607638662</t>
  </si>
  <si>
    <t>94,5+95,2+7,15 "EPS Grey 140mm</t>
  </si>
  <si>
    <t>78,4+23,2 "EPS Grey 120mm</t>
  </si>
  <si>
    <t>155</t>
  </si>
  <si>
    <t>28372347R</t>
  </si>
  <si>
    <t>deska EPS 100 grafitová pro konstrukce s běžným zatížením λ=0,033 tl 140mm</t>
  </si>
  <si>
    <t>836221222</t>
  </si>
  <si>
    <t>94,5+95,2+7,15</t>
  </si>
  <si>
    <t>196,85*1,05 'Přepočtené koeficientem množství</t>
  </si>
  <si>
    <t>156</t>
  </si>
  <si>
    <t>28372345R</t>
  </si>
  <si>
    <t>deska EPS 100 grafitová pro konstrukce s běžným zatížením λ=0,033 tl 120mm</t>
  </si>
  <si>
    <t>-711161197</t>
  </si>
  <si>
    <t>78,4+23,2</t>
  </si>
  <si>
    <t>101,6*1,05 'Přepočtené koeficientem množství</t>
  </si>
  <si>
    <t>157</t>
  </si>
  <si>
    <t>713141223</t>
  </si>
  <si>
    <t>Přikotvení tepelné izolace šrouby do betonu pro izolaci tl přes 60 do 100 mm</t>
  </si>
  <si>
    <t>-344987185</t>
  </si>
  <si>
    <t>29,6+26+6,6+5,5*2+5,5</t>
  </si>
  <si>
    <t>158</t>
  </si>
  <si>
    <t>28376516R</t>
  </si>
  <si>
    <t>deska izolační PIR s oboustrannou kompozitní fólií s Al vložkou pro ploché střechy λ=0,025 tl 100mm</t>
  </si>
  <si>
    <t>-2105863542</t>
  </si>
  <si>
    <t>78,7*1,05 'Přepočtené koeficientem množství</t>
  </si>
  <si>
    <t>159</t>
  </si>
  <si>
    <t>713141336</t>
  </si>
  <si>
    <t>Montáž izolace tepelné střech plochých lepené za studena nízkoexpanzní (PUR) pěnou, spádová vrstva</t>
  </si>
  <si>
    <t>-258421735</t>
  </si>
  <si>
    <t>94,5+95,2+78,4+23,2+29,6+7,15+26+6,6</t>
  </si>
  <si>
    <t>5,5+5,5*2</t>
  </si>
  <si>
    <t>160</t>
  </si>
  <si>
    <t>28376142</t>
  </si>
  <si>
    <t>klín izolační spád do 5% EPS 150</t>
  </si>
  <si>
    <t>-1643922940</t>
  </si>
  <si>
    <t>94,5*0,11+95,2*0,1075+78,4*0,185+23,2*0,1875+29,6*0,06+7,15*0,15+26*0,05+6,6*0,055</t>
  </si>
  <si>
    <t>5,5*0,075+5,5*0,06*2</t>
  </si>
  <si>
    <t>161</t>
  </si>
  <si>
    <t>713191133</t>
  </si>
  <si>
    <t>Montáž izolace tepelné podlah, stropů vrchem nebo střech překrytí fólií s přelepeným spojem</t>
  </si>
  <si>
    <t>254</t>
  </si>
  <si>
    <t>351,12*2</t>
  </si>
  <si>
    <t>162</t>
  </si>
  <si>
    <t>713-101</t>
  </si>
  <si>
    <t>dodávka ventilační folie na tep. izolaci podlahy půdy</t>
  </si>
  <si>
    <t>238</t>
  </si>
  <si>
    <t>351,12*1,25</t>
  </si>
  <si>
    <t>163</t>
  </si>
  <si>
    <t>713-107</t>
  </si>
  <si>
    <t>dodávka parotěsné folie pod izolaci</t>
  </si>
  <si>
    <t>248</t>
  </si>
  <si>
    <t>164</t>
  </si>
  <si>
    <t>998713203</t>
  </si>
  <si>
    <t>Přesun hmot procentní pro izolace tepelné v objektech v do 24 m</t>
  </si>
  <si>
    <t>256</t>
  </si>
  <si>
    <t>721</t>
  </si>
  <si>
    <t>Zdravotechnika - vnitřní kanalizace</t>
  </si>
  <si>
    <t>165</t>
  </si>
  <si>
    <t>72124210.1</t>
  </si>
  <si>
    <t>Lapač střešních splavenin z PP se zápachovou klapkou a lapacím košem včetně napojení na ležatou kanalizaci</t>
  </si>
  <si>
    <t>148581576</t>
  </si>
  <si>
    <t>166</t>
  </si>
  <si>
    <t>72124280.1</t>
  </si>
  <si>
    <t>Demontáž lapače střešních splavenin</t>
  </si>
  <si>
    <t>1159849274</t>
  </si>
  <si>
    <t>167</t>
  </si>
  <si>
    <t>998721203</t>
  </si>
  <si>
    <t>Přesun hmot procentní pro vnitřní kanalizaci v objektech v přes 12 do 24 m</t>
  </si>
  <si>
    <t>-1409908415</t>
  </si>
  <si>
    <t>722</t>
  </si>
  <si>
    <t>Zdravotechnika - vnitřní vodovod</t>
  </si>
  <si>
    <t>168</t>
  </si>
  <si>
    <t>7221.01</t>
  </si>
  <si>
    <t>Demontáž venkovního vodovodu</t>
  </si>
  <si>
    <t>kpl</t>
  </si>
  <si>
    <t>-1575883931</t>
  </si>
  <si>
    <t>1 "pozn. P17, severní fasáda</t>
  </si>
  <si>
    <t>169</t>
  </si>
  <si>
    <t>72222.01</t>
  </si>
  <si>
    <t>Nezámrzný výtokový ventil včetně napojení na stávající rozvod vodovodu, připojovací potrubí, prostup a zednické zapravení</t>
  </si>
  <si>
    <t>-1568410184</t>
  </si>
  <si>
    <t>1 "pozn. P2, suterén I, viz půdorys Suterénu I</t>
  </si>
  <si>
    <t>výkres Pohled 1 - Nový stav,</t>
  </si>
  <si>
    <t>1 "pozn. P2, jižní fasáda</t>
  </si>
  <si>
    <t>170</t>
  </si>
  <si>
    <t>998722203</t>
  </si>
  <si>
    <t>Přesun hmot procentní pro vnitřní vodovod v objektech v přes 12 do 24 m</t>
  </si>
  <si>
    <t>1597030420</t>
  </si>
  <si>
    <t>741</t>
  </si>
  <si>
    <t>Elektroinstalace - silnoproud</t>
  </si>
  <si>
    <t>171</t>
  </si>
  <si>
    <t>740-004</t>
  </si>
  <si>
    <t>Úpravy vnitřní elektroinstalace, pomocné stavební práce - oprava porušené instalace, přepojení, doplnění, případné demontáže a zpětné montáž</t>
  </si>
  <si>
    <t>268</t>
  </si>
  <si>
    <t>741112.01</t>
  </si>
  <si>
    <t>Výměna elektroinstalační krabice bezpečnostní kamery se zapuštěním do fasády</t>
  </si>
  <si>
    <t>-410527315</t>
  </si>
  <si>
    <t>1 "pozn. P9, nad dveřmi D3, severní fasáda</t>
  </si>
  <si>
    <t>1 "pozn. P9, jižní fasáda</t>
  </si>
  <si>
    <t>1 "pozn. P9, východní fasáda</t>
  </si>
  <si>
    <t>1 "západní fasáda</t>
  </si>
  <si>
    <t>173</t>
  </si>
  <si>
    <t>7413118.01</t>
  </si>
  <si>
    <t>Demontáž vypínače venkovního osvětlení včetně zapravení</t>
  </si>
  <si>
    <t>199543824</t>
  </si>
  <si>
    <t>1 "pozn. P28, dveře D6, severní fasáda</t>
  </si>
  <si>
    <t>74137.01</t>
  </si>
  <si>
    <t>Výměna stávajícího světla za historický typ svítidla (TYP II)</t>
  </si>
  <si>
    <t>-398129185</t>
  </si>
  <si>
    <t>pozn. P12</t>
  </si>
  <si>
    <t>1 "nad dveřmi D6, severní fasáda</t>
  </si>
  <si>
    <t>2 "nad dveřmi D3, severní fasáda</t>
  </si>
  <si>
    <t>1 "nad dveřmi D4, jižní fasáda</t>
  </si>
  <si>
    <t>výkres Pohled 5 - Nový stav</t>
  </si>
  <si>
    <t>1 "nad dveřmi D5</t>
  </si>
  <si>
    <t>175</t>
  </si>
  <si>
    <t>74137.02</t>
  </si>
  <si>
    <t>Montáž a dodávka pohybového čidla včetně napojení na svítidlo</t>
  </si>
  <si>
    <t>1362641143</t>
  </si>
  <si>
    <t>176</t>
  </si>
  <si>
    <t>74137.03</t>
  </si>
  <si>
    <t>Zachování venkovní čidla kotle</t>
  </si>
  <si>
    <t>621346666</t>
  </si>
  <si>
    <t>1 "pozn. P15, severní fasáda</t>
  </si>
  <si>
    <t>177</t>
  </si>
  <si>
    <t>74137.04</t>
  </si>
  <si>
    <t>Výměna stávajícího světla za historický typ svítidla (TYP I)</t>
  </si>
  <si>
    <t>-91271564</t>
  </si>
  <si>
    <t>pozn. P4</t>
  </si>
  <si>
    <t>1 "severní fasáda</t>
  </si>
  <si>
    <t xml:space="preserve">výkres pohled 1-Nový stav </t>
  </si>
  <si>
    <t>1 "jižní fasáda</t>
  </si>
  <si>
    <t>2 "východní fasáda</t>
  </si>
  <si>
    <t>178</t>
  </si>
  <si>
    <t>74137.05</t>
  </si>
  <si>
    <t>Výměna čidla venkovního osvětlení</t>
  </si>
  <si>
    <t>-1693542984</t>
  </si>
  <si>
    <t>179</t>
  </si>
  <si>
    <t>74137.06</t>
  </si>
  <si>
    <t>Demontáž čidla</t>
  </si>
  <si>
    <t>1994344665</t>
  </si>
  <si>
    <t>1 "pozn. P22, jižní fasáda</t>
  </si>
  <si>
    <t>180</t>
  </si>
  <si>
    <t>74141.01</t>
  </si>
  <si>
    <t>Ověření funkčnosti uzemnění, případně demontáž</t>
  </si>
  <si>
    <t>234330841</t>
  </si>
  <si>
    <t>2 "pozn. P16, severní fasáda</t>
  </si>
  <si>
    <t>181</t>
  </si>
  <si>
    <t>998741203</t>
  </si>
  <si>
    <t>Přesun hmot procentní pro silnoproud v objektech v přes 12 do 24 m</t>
  </si>
  <si>
    <t>-149146813</t>
  </si>
  <si>
    <t>742</t>
  </si>
  <si>
    <t>Elektroinstalace - slaboproud</t>
  </si>
  <si>
    <t>182</t>
  </si>
  <si>
    <t>7421.01</t>
  </si>
  <si>
    <t>Demontáž slaboproudých rozvodů včetně kotevních háků</t>
  </si>
  <si>
    <t>597039804</t>
  </si>
  <si>
    <t>pozn. P18</t>
  </si>
  <si>
    <t>1 "východní fasáda</t>
  </si>
  <si>
    <t>183</t>
  </si>
  <si>
    <t>7421.02</t>
  </si>
  <si>
    <t>Výměna RIS se zapravením přívodního kabelu pod omítku</t>
  </si>
  <si>
    <t>1755126317</t>
  </si>
  <si>
    <t>1 "pozn. P23, jižní fasáda</t>
  </si>
  <si>
    <t>184</t>
  </si>
  <si>
    <t>7423.01</t>
  </si>
  <si>
    <t>Renovace domovního zvonku</t>
  </si>
  <si>
    <t>-1273307059</t>
  </si>
  <si>
    <t>1 "pozn. P24, jižní fasáda</t>
  </si>
  <si>
    <t>185</t>
  </si>
  <si>
    <t>7423.02</t>
  </si>
  <si>
    <t>Výměna domovního zvonku</t>
  </si>
  <si>
    <t>-1172838722</t>
  </si>
  <si>
    <t>74231.01</t>
  </si>
  <si>
    <t>Montáž a dodávka videotelefonu se zapojením do čtyř míst</t>
  </si>
  <si>
    <t>-1207170737</t>
  </si>
  <si>
    <t>187</t>
  </si>
  <si>
    <t>7423108.01</t>
  </si>
  <si>
    <t>Demontáž domovního zvonku</t>
  </si>
  <si>
    <t>1624680252</t>
  </si>
  <si>
    <t>1 "Pozn. P21</t>
  </si>
  <si>
    <t>7424208.01</t>
  </si>
  <si>
    <t>Demontáž antény venkovní</t>
  </si>
  <si>
    <t>-370641064</t>
  </si>
  <si>
    <t>1 "pozn. P6, jižní fasáda</t>
  </si>
  <si>
    <t>189</t>
  </si>
  <si>
    <t>998742203</t>
  </si>
  <si>
    <t>Přesun hmot procentní pro slaboproud v objektech v do 24 m</t>
  </si>
  <si>
    <t>1499234556</t>
  </si>
  <si>
    <t>751</t>
  </si>
  <si>
    <t>Vzduchotechnika</t>
  </si>
  <si>
    <t>75111181.1</t>
  </si>
  <si>
    <t>Demontáž ventilátoru axiálního nízkotlakého D do 200 mm</t>
  </si>
  <si>
    <t>-1531615379</t>
  </si>
  <si>
    <t>762</t>
  </si>
  <si>
    <t>Konstrukce tesařské</t>
  </si>
  <si>
    <t>191</t>
  </si>
  <si>
    <t>60511071</t>
  </si>
  <si>
    <t>Řezivo jehličnaté středové SM 2 - 3,5 m tl. 18-32 mm jakost II</t>
  </si>
  <si>
    <t>270</t>
  </si>
  <si>
    <t>"prkna 24 mm-střecha" 461,276*0,024*1,1</t>
  </si>
  <si>
    <t>"podlaha" 50,4*0,032*1,1</t>
  </si>
  <si>
    <t>"kraje střechy" 63,62*0,032*1,1</t>
  </si>
  <si>
    <t>60512121</t>
  </si>
  <si>
    <t>Řezivo jehličnaté hranol jakost I-II délka 4 - 5 m</t>
  </si>
  <si>
    <t>272</t>
  </si>
  <si>
    <t>67,2*0,12*0,16*1,1</t>
  </si>
  <si>
    <t>"provizorní zakrytí 50%" 0,1*0,1*1,1*1130,03*0,5</t>
  </si>
  <si>
    <t>193</t>
  </si>
  <si>
    <t>60514112</t>
  </si>
  <si>
    <t>Řezivo jehličnaté,střešní latě surové dl 4 - 5 m</t>
  </si>
  <si>
    <t>274</t>
  </si>
  <si>
    <t>514,9*0,04*0,06*1,1</t>
  </si>
  <si>
    <t>142*0,04*0,06*1,1</t>
  </si>
  <si>
    <t>"provizorní zakrytí 50%"  0,05*0,05*1,1*2032,96*0,5</t>
  </si>
  <si>
    <t>762083122</t>
  </si>
  <si>
    <t>Impregnace řeziva proti dřevokaznému hmyzu, houbám a plísním máčením třída ohrožení 3 a 4</t>
  </si>
  <si>
    <t>276</t>
  </si>
  <si>
    <t>1,359</t>
  </si>
  <si>
    <t>12,178</t>
  </si>
  <si>
    <t>1,774</t>
  </si>
  <si>
    <t>1,419</t>
  </si>
  <si>
    <t>2,239</t>
  </si>
  <si>
    <t>0,375</t>
  </si>
  <si>
    <t>195</t>
  </si>
  <si>
    <t>762085103</t>
  </si>
  <si>
    <t>Montáž kotevních želez, příložek, patek nebo táhel - vč. dodání úhelníkových kotev</t>
  </si>
  <si>
    <t>278</t>
  </si>
  <si>
    <t>"suterén" 2*(2+2+3+2+3+4+2+3+3+3+4)</t>
  </si>
  <si>
    <t>"přízemí" 2*(5+2+5+4+2+4+2+4+4+2+3+3+2)</t>
  </si>
  <si>
    <t>"1.patro" 2*(5+3+5+2+2+2+6+6+6)</t>
  </si>
  <si>
    <t>"2.patro" 2*(5+3+5+2+2+6+6+6)</t>
  </si>
  <si>
    <t>"3.patro" 2*(3+5+3+2+5)</t>
  </si>
  <si>
    <t>762111811</t>
  </si>
  <si>
    <t>Demontáž stěn a příček z hraněného řeziva</t>
  </si>
  <si>
    <t>280</t>
  </si>
  <si>
    <t>"nádrž na půdě" 1,95*3,35*2+1,95*1,6*2+3,35*1,6*2</t>
  </si>
  <si>
    <t>197</t>
  </si>
  <si>
    <t>282</t>
  </si>
  <si>
    <t>"suterén" 3,2*(3+3,05+5,05+2,12+4,82+6,72+2,12+5,05+5,05+5,1+7,15)</t>
  </si>
  <si>
    <t>"přízemí" 3,65*(9,3+2,65+9,5+7,25+3,15+6,2+1,35+6,8+6,92+2,12+5,05+5,05+2,7)</t>
  </si>
  <si>
    <t>"1.patro" 3,65*(8,8+4,15+7,85+1,95+2,8+2,8+9,5+9,5+9,5)</t>
  </si>
  <si>
    <t>"2.patro" 3,65*(8,95+4+8+2+2,9+9,5+9,5+9,65)</t>
  </si>
  <si>
    <t>"3.patro" 3,25*(3,65+7,37+3,65+2,8+8,05)</t>
  </si>
  <si>
    <t>"chodba učebny" 15*2,55+15*3,45+30*3,9+35*3,9+35*3,65+14,25*3,25</t>
  </si>
  <si>
    <t>762112110</t>
  </si>
  <si>
    <t>Montáž tesařských stěn na hladko z hraněného řeziva průřezové plochy do 120 cm2</t>
  </si>
  <si>
    <t>284</t>
  </si>
  <si>
    <t>"suterén" 2*(3+3,05+5,05+2,12+4,82+6,72+2,12+5,05+5,05+5,1+7,15)+3,2*(3+3+4+2+3+4+2+4+4+4+5)</t>
  </si>
  <si>
    <t>"přízemí" 2*(9,3+2,65+9,5+7,25+3,15+6,2+1,35+6,8+6,92+2,12+5,05+5,05+2,7)+3,65*(6+2+6+5+3+4+2+4+4+2+4+4+2)</t>
  </si>
  <si>
    <t>"1.patro" 2*(8,8+4,15+7,85+1,95+2,8+2,8+9,5+9,5+9,5)+3,65*(5+3+5+2+2+2+6+6+6)</t>
  </si>
  <si>
    <t>"2.patro" 2*(8,95+4+8+2+2,9+9,5+9,5+9,65)+3,65*(6+3+5+2+2+6+6+6)</t>
  </si>
  <si>
    <t>"3.patro" 2*(3,65+7,37+3,65+2,8+8,05)+3,25*(3+5+3+2+5)</t>
  </si>
  <si>
    <t>199</t>
  </si>
  <si>
    <t>762131811</t>
  </si>
  <si>
    <t>Demontáž bednění svislých stěn z hrubých prken</t>
  </si>
  <si>
    <t>286</t>
  </si>
  <si>
    <t>200</t>
  </si>
  <si>
    <t>762195000</t>
  </si>
  <si>
    <t>Spojovací prostředky pro montáž stěn, příček, bednění stěn</t>
  </si>
  <si>
    <t>288</t>
  </si>
  <si>
    <t>0,05*0,05*1,1*2032,96</t>
  </si>
  <si>
    <t>"provizorní zakrytí" 0,1*0,1*1,1*1130,03</t>
  </si>
  <si>
    <t>201</t>
  </si>
  <si>
    <t>762331812</t>
  </si>
  <si>
    <t>Demontáž vázaných kcí krovů z hranolů průřezové plochy do 224 cm2</t>
  </si>
  <si>
    <t>290</t>
  </si>
  <si>
    <t>(94,5+95,2+78,4+23,2)/0,8</t>
  </si>
  <si>
    <t>"krov nad nádrží na půdě" 7,5*4</t>
  </si>
  <si>
    <t>202</t>
  </si>
  <si>
    <t>762331922</t>
  </si>
  <si>
    <t>Vyřezání části střešní vazby průřezové plochy řeziva do 224 cm2 délky do 5 m</t>
  </si>
  <si>
    <t>292</t>
  </si>
  <si>
    <t>"odhad množství" 200</t>
  </si>
  <si>
    <t>203</t>
  </si>
  <si>
    <t>762332922</t>
  </si>
  <si>
    <t>Doplnění části střešní vazby z hranolů průřezové plochy do 224 cm2 včetně materiálu</t>
  </si>
  <si>
    <t>294</t>
  </si>
  <si>
    <t>204</t>
  </si>
  <si>
    <t>762340000</t>
  </si>
  <si>
    <t>Bednění střech rovných z desek  tl 25 mm na sraz šroubovaných na rošt - Voděodolná překližka</t>
  </si>
  <si>
    <t>296</t>
  </si>
  <si>
    <t>"bednění pod okapní plech" 0,5*2*(7,38+6,1)</t>
  </si>
  <si>
    <t>205</t>
  </si>
  <si>
    <t>762341210</t>
  </si>
  <si>
    <t>Montáž bednění střech rovných a šikmých sklonu do 60° z hrubých prken na sraz</t>
  </si>
  <si>
    <t>298</t>
  </si>
  <si>
    <t>"střecha" 461,276</t>
  </si>
  <si>
    <t>"kraje střechy" 0,5*(34*2+12,2)+0,4*(28,4*2+2)</t>
  </si>
  <si>
    <t>206</t>
  </si>
  <si>
    <t>762341811</t>
  </si>
  <si>
    <t>Demontáž bednění střech z prken</t>
  </si>
  <si>
    <t>"střecha-krov" (34,45+28,4)/2*6,69*2+12,2*6,69/2</t>
  </si>
  <si>
    <t>"ploché střechy" 94,5+95,2+78,4+23,2</t>
  </si>
  <si>
    <t>207</t>
  </si>
  <si>
    <t>762342441</t>
  </si>
  <si>
    <t>Montáž lišt trojúhelníkových nebo kontralatí na střechách sklonu do 60°</t>
  </si>
  <si>
    <t>302</t>
  </si>
  <si>
    <t>"kontralatě" 35*6,69*2+9,1*2+28,4</t>
  </si>
  <si>
    <t>"latě na boku krokví" 29*0,5*2*2+35*0,5*2*2+0,5*3*2+11*2*0,5</t>
  </si>
  <si>
    <t>208</t>
  </si>
  <si>
    <t>762395000</t>
  </si>
  <si>
    <t>Spojovací prostředky pro montáž krovu, bednění, laťování, světlíky, klíny</t>
  </si>
  <si>
    <t>304</t>
  </si>
  <si>
    <t>209</t>
  </si>
  <si>
    <t>762431022</t>
  </si>
  <si>
    <t>Obložení stěn z desek OSB tl 12 mm nebroušených na pero a drážku přibíjených</t>
  </si>
  <si>
    <t>306</t>
  </si>
  <si>
    <t>762431815</t>
  </si>
  <si>
    <t>Demontáž obložení stěn z desek dřevoštěpkových tl do 15 mm na sraz přibíjených</t>
  </si>
  <si>
    <t>308</t>
  </si>
  <si>
    <t>211</t>
  </si>
  <si>
    <t>762439001</t>
  </si>
  <si>
    <t>Montáž obložení stěn podkladový rošt</t>
  </si>
  <si>
    <t>310</t>
  </si>
  <si>
    <t>"suterén" 8*(3+3,05+5,05+2,12+4,82+6,72+2,12+5,05+5,05+5,1+7,15)</t>
  </si>
  <si>
    <t>"přízemí" 8*(9,3+2,65+9,5+7,25+3,15+6,20+1,35+6,8+6,92+2,12+5,05+5,05+2,7)</t>
  </si>
  <si>
    <t>"1.patro" 8*(8,8+4,15+7,85+1,95+2,8+2,8+9,5+9,5+9,5)</t>
  </si>
  <si>
    <t>"2.patro" 8*(8,95+4+8+2+2,9+9,5+9,5+9,65)</t>
  </si>
  <si>
    <t>"3.patro" 8*(3,65+7,35+3,65+2,8+8,05)</t>
  </si>
  <si>
    <t>"chodba učebny" (15*2,55+15*3,45+30*3,9+35*3,9+35*3,65+14,25*3,25)*2</t>
  </si>
  <si>
    <t>762495000</t>
  </si>
  <si>
    <t>Spojovací prostředky pro montáž olištování, obložení stropů, střešních podhledů a stěn</t>
  </si>
  <si>
    <t>312</t>
  </si>
  <si>
    <t>213</t>
  </si>
  <si>
    <t>762521104</t>
  </si>
  <si>
    <t>Položení podlahy z hrubých prken na sraz</t>
  </si>
  <si>
    <t>314</t>
  </si>
  <si>
    <t>33,6*1,5</t>
  </si>
  <si>
    <t>762595001</t>
  </si>
  <si>
    <t>Spojovací prostředky pro položení dřevěných podlah a zakrytí kanálů</t>
  </si>
  <si>
    <t>316</t>
  </si>
  <si>
    <t>215</t>
  </si>
  <si>
    <t>762822120</t>
  </si>
  <si>
    <t>Montáž stropního trámu z hraněného řeziva průřezové plochy do 288 cm2 s výměnami</t>
  </si>
  <si>
    <t>318</t>
  </si>
  <si>
    <t>33,6*2</t>
  </si>
  <si>
    <t>762895000</t>
  </si>
  <si>
    <t>Spojovací prostředky pro montáž záklopu, stropnice a podbíjení</t>
  </si>
  <si>
    <t>320</t>
  </si>
  <si>
    <t>217</t>
  </si>
  <si>
    <t>998762203</t>
  </si>
  <si>
    <t>Přesun hmot procentní pro kce tesařské v objektech v do 24 m</t>
  </si>
  <si>
    <t>322</t>
  </si>
  <si>
    <t>764</t>
  </si>
  <si>
    <t>Konstrukce klempířské</t>
  </si>
  <si>
    <t>764-001</t>
  </si>
  <si>
    <t>Krycí lišta RŠ 180 mm - poz. K2</t>
  </si>
  <si>
    <t>332</t>
  </si>
  <si>
    <t>246,1 "viz tabulka klempířských výrobků</t>
  </si>
  <si>
    <t>219</t>
  </si>
  <si>
    <t>764001821</t>
  </si>
  <si>
    <t>Demontáž krytiny ze svitků nebo tabulí do suti</t>
  </si>
  <si>
    <t>334</t>
  </si>
  <si>
    <t>94,5+26+6,6+95,2+78,4+23,2+29,6</t>
  </si>
  <si>
    <t>764002841</t>
  </si>
  <si>
    <t>Demontáž oplechování horních ploch zdí a nadezdívek do suti</t>
  </si>
  <si>
    <t>336</t>
  </si>
  <si>
    <t>14,3+7,05*2+3,35+1,7+5,55*2+2,75*2+7,4*2+3,2*2+1,25*2+6,1+6,3*2+5,35*28,6*2</t>
  </si>
  <si>
    <t>221</t>
  </si>
  <si>
    <t>764002851</t>
  </si>
  <si>
    <t>Demontáž oplechování parapetů do suti</t>
  </si>
  <si>
    <t>338</t>
  </si>
  <si>
    <t>"suteren 2" 0,5*2+2,1*3+0,8*2+1,05+1,15</t>
  </si>
  <si>
    <t>"suteren 1" 1*6+1,5+2,65+1,1*2+1,9*2+1,15+2,3+0,6+2,1+1,35+3,1+1,35*2+0,8+1,3+0,8+1,3+1,14+2,7+2,3*2+6,3+1,3+1,7*6+0,9*2+1,15</t>
  </si>
  <si>
    <t>"přízemí" 2+2,3+1,15*2+3,1+0,95+2,3+6,5+2,3*2+6,5+1,5+2,75*6+1,3*2+1,5*2+2,7+2,75*9+1,5+2,65+2,3*3+2,3+1,95*6</t>
  </si>
  <si>
    <t>"1.patro" 2,8*2+1,85*2+2+2,4*2+1,7*2+2,65+1,5+2,75*6+1,3*2+1,5*2+2,7+2,75*9+1,5</t>
  </si>
  <si>
    <t>"2.patro" 2,8+4,25+2+2,6*2+3,6+2+2,4*2+1,7*2+2,65+1,5+2,75*6+1,3*2+1,5*2+2,7+2,75*9</t>
  </si>
  <si>
    <t>"3.patro" 1,5+2,3*3+1,6+3,6+1,6+1,6+1,6+1,5</t>
  </si>
  <si>
    <t>764002861</t>
  </si>
  <si>
    <t>Demontáž oplechování říms a ozdobných prvků do suti</t>
  </si>
  <si>
    <t>340</t>
  </si>
  <si>
    <t>"oplechování soklu" 7+6,3+11,6+37,15+7,38+14,3+5,4+3,3+3,9+2,25+2,1+10,35+15,4+10,35+2,1+3,85+2,25+3,35+11,45+14,3+13,35+27,15+6,9</t>
  </si>
  <si>
    <t>223</t>
  </si>
  <si>
    <t>764002871</t>
  </si>
  <si>
    <t>Demontáž lemování zdí do suti</t>
  </si>
  <si>
    <t>342</t>
  </si>
  <si>
    <t>6,7*2+2,1*2+1,8*2+1,1*2+1,6*2+0,6*2*4+19,55+10,6*2+7,05*2+13,4*2+2,95*2+1,7*2+3,05*2+1,8*2+10,6+8,1*2+2,75*2+6,4*2+5,1+2,85*2+0,45*2+0,45*4+0,6*4</t>
  </si>
  <si>
    <t>5,65*2+2,75+4,55+4,1*2+1,8+4,55*2+5,8*2+3,65*2+1,8*2+13,4*2+6,15*2+0,8*4+13,4+5,85*2+8,6*2+5,35*2</t>
  </si>
  <si>
    <t>764-003</t>
  </si>
  <si>
    <t>Odvodnění střechy-prostup atikou</t>
  </si>
  <si>
    <t>344</t>
  </si>
  <si>
    <t>20 "viz tabulka klempířských výrobků</t>
  </si>
  <si>
    <t>225</t>
  </si>
  <si>
    <t>764003801</t>
  </si>
  <si>
    <t>Demontáž lemování trub, konzol, držáků, ventilačních nástavců a jiných kusových prvků do suti</t>
  </si>
  <si>
    <t>346</t>
  </si>
  <si>
    <t>764004801</t>
  </si>
  <si>
    <t>Demontáž podokapního žlabu do suti</t>
  </si>
  <si>
    <t>348</t>
  </si>
  <si>
    <t>6,7+7,37</t>
  </si>
  <si>
    <t>227</t>
  </si>
  <si>
    <t>764004811</t>
  </si>
  <si>
    <t>Demontáž nadřímsového žlabu do suti</t>
  </si>
  <si>
    <t>350</t>
  </si>
  <si>
    <t>35,05*2+12,2</t>
  </si>
  <si>
    <t>764004861</t>
  </si>
  <si>
    <t>Demontáž svodu do suti</t>
  </si>
  <si>
    <t>352</t>
  </si>
  <si>
    <t>10+11,6*2+17+4,5+3,1+11,1+9,5+7,9*2+7,1+19,9+15,2+14,5+13,8+13,4+14,3+19,6+9,7+8,6+16,2</t>
  </si>
  <si>
    <t>229</t>
  </si>
  <si>
    <t>764-007</t>
  </si>
  <si>
    <t>PE drenážní mezivrstva-dodávka a montáž</t>
  </si>
  <si>
    <t>354</t>
  </si>
  <si>
    <t>"K18" 1*8,6</t>
  </si>
  <si>
    <t>230</t>
  </si>
  <si>
    <t>764223220</t>
  </si>
  <si>
    <t>Oplechování Cu okapů lepenková krytina rš 250 mm - okapová hrana u střechy s vláknocement. krytinou - poz. K26</t>
  </si>
  <si>
    <t>356</t>
  </si>
  <si>
    <t>viz tabulka klempířských výrobků</t>
  </si>
  <si>
    <t>231</t>
  </si>
  <si>
    <t>764223240</t>
  </si>
  <si>
    <t>Oplechování Cu okapů lepenková krytina rš 400 mm - poz. K11</t>
  </si>
  <si>
    <t>358</t>
  </si>
  <si>
    <t>7,4+6,7 "viz tabulka klempířských výrobků</t>
  </si>
  <si>
    <t>232</t>
  </si>
  <si>
    <t>764231240</t>
  </si>
  <si>
    <t>Lemování zdí Cu tvrdá krytina rš 400 mm - poz. K6</t>
  </si>
  <si>
    <t>360</t>
  </si>
  <si>
    <t>6,7*2 "viz tabulka klempířských výrobků</t>
  </si>
  <si>
    <t>233</t>
  </si>
  <si>
    <t>764234290</t>
  </si>
  <si>
    <t>Lemování zdí Cu plochá střecha krycí plech 2 díly rš 1000 mm - poz. K18</t>
  </si>
  <si>
    <t>362</t>
  </si>
  <si>
    <t>6,1+1,25*2 "viz tabulka klempířských výrobků</t>
  </si>
  <si>
    <t>764239230</t>
  </si>
  <si>
    <t>Lemování komínů Cu hladká krytina v ploše - poz. K7</t>
  </si>
  <si>
    <t>364</t>
  </si>
  <si>
    <t>0,6*(2,1*2+0,6*8+1,8*2+1,1*2+1,6*2) "viz tabulka klempířských výrobků</t>
  </si>
  <si>
    <t>235</t>
  </si>
  <si>
    <t>764242230</t>
  </si>
  <si>
    <t>Lemování trub Cu hladká krytina D do 150 mm - poz. K4</t>
  </si>
  <si>
    <t>366</t>
  </si>
  <si>
    <t>5 "viz tabulka klempířských výrobků</t>
  </si>
  <si>
    <t>764251203</t>
  </si>
  <si>
    <t>Žlab Cu podokapní hranatý rš 330 mm - poz. K10</t>
  </si>
  <si>
    <t>368</t>
  </si>
  <si>
    <t>6,7+7,4 "viz tabulka klempířských výrobků</t>
  </si>
  <si>
    <t>237</t>
  </si>
  <si>
    <t>764253206</t>
  </si>
  <si>
    <t>Žlab Cu nadřímsový hranatý rš 1000 mm v hácích - žlab s maskou - poz. K5</t>
  </si>
  <si>
    <t>370</t>
  </si>
  <si>
    <t>82,3 "viz tabulka klempířských výrobků</t>
  </si>
  <si>
    <t>764259237</t>
  </si>
  <si>
    <t>Žlab podokapní Cu - kotlík hranatý vel. 75/75, 120/120, 150/150  mm</t>
  </si>
  <si>
    <t>372</t>
  </si>
  <si>
    <t>28 "viz tabulka klempířských výrobků</t>
  </si>
  <si>
    <t>239</t>
  </si>
  <si>
    <t>764296220</t>
  </si>
  <si>
    <t>Připojovací dilatační Cu lišta rš 80 mm - přítlačná-živičná krytina-poz. K3</t>
  </si>
  <si>
    <t>374</t>
  </si>
  <si>
    <t>235,1 "viz tabulka klempířských výrobků</t>
  </si>
  <si>
    <t>240</t>
  </si>
  <si>
    <t>764306142</t>
  </si>
  <si>
    <t>Montáž ventilační turbíny na skládané nebo plechové krytině průměru do 350 mm</t>
  </si>
  <si>
    <t>-409695379</t>
  </si>
  <si>
    <t>4 "odvětrání střechy a podkroví</t>
  </si>
  <si>
    <t>241</t>
  </si>
  <si>
    <t>55381011</t>
  </si>
  <si>
    <t>turbína ventilační Al kompletní hlavice stavitelný krk se základnou do D 350mm</t>
  </si>
  <si>
    <t>-897069786</t>
  </si>
  <si>
    <t>242</t>
  </si>
  <si>
    <t>764359821</t>
  </si>
  <si>
    <t>Demontáž kotlík oválný hranatý do 45°</t>
  </si>
  <si>
    <t>376</t>
  </si>
  <si>
    <t>7+4+7+13</t>
  </si>
  <si>
    <t>243</t>
  </si>
  <si>
    <t>764510240</t>
  </si>
  <si>
    <t>Oplechování Cu parapetů rš 250 mm včetně rohů - parapet v oknech nad soklem -omítka, režné zdivo</t>
  </si>
  <si>
    <t>378</t>
  </si>
  <si>
    <t>"suteren" 1,75+0,55*2+1,05+2,10+1,75+2,10+0,95*2+2,45+1,75*2+2,90</t>
  </si>
  <si>
    <t>"přízemí" 0,80*2+2,10+1,75+1,05+2,05+6,50+1,85*3+2,10+0,95*2+1,85*3+6,50+2,70+1+2,90+2,5*9+1,25+2,10*3+1,75*2+2,05*2+1,25+2,50*6+1,05*2+1,25*2+2,45</t>
  </si>
  <si>
    <t>"1.patro" 1,75*2+2,15*2+1,50*2+2,40+1,25+2,50*6+1,05*2+1,25+2,50*9+1,25+2,55*2+1,60*2+1,75*2+1,25*2+2,45</t>
  </si>
  <si>
    <t>"2.patro" 2,50*9+1,25+2,55*2+4,0+1,75*2+1,25*2+2,45+1,75*2+2,15*2+1,50*2+2,40+1,25+2,50*6+1,05*2+2,35*4+3,35*2</t>
  </si>
  <si>
    <t>"3.patro" 3,35+1,35+2,15+1,05+2,15+1,25+2,05*3+1,3</t>
  </si>
  <si>
    <t>244</t>
  </si>
  <si>
    <t>764510270</t>
  </si>
  <si>
    <t>Oplechování Cu parapetů rš 500 mm včetně rohů - parapet v soklu</t>
  </si>
  <si>
    <t>380</t>
  </si>
  <si>
    <t>"suteren II" 1,90*3+0,55*2+1,05</t>
  </si>
  <si>
    <t>"suteren I" 1,05+2,05*2+1,25+1,65*6+0,85*2+1,05*6+1,25+0,85*2+1,65*3+0,55*2+0,65+1,05*2+2,55+6,30+6,50+2,70</t>
  </si>
  <si>
    <t>245</t>
  </si>
  <si>
    <t>764521270</t>
  </si>
  <si>
    <t>Oplechování Cu říms rš 500 mm - sokl</t>
  </si>
  <si>
    <t>382</t>
  </si>
  <si>
    <t>14,4+3,35+14,4+3,46+0,2+0,2+33,7+37,15+14,4+3,35+14,35+5,4+2,3+13,75+7,1+11,75+13,4+7,38+15,8+2,1+2,1+7,1</t>
  </si>
  <si>
    <t>246</t>
  </si>
  <si>
    <t>764234406R</t>
  </si>
  <si>
    <t>Oplechování horních ploch a nadezdívek (atik) bez rohů z Cu plechu mechanicky kotvené rš 500 mm</t>
  </si>
  <si>
    <t>1086188808</t>
  </si>
  <si>
    <t>Poznámka k položce:_x000D_
včetně podkladního plechu</t>
  </si>
  <si>
    <t>52,5 "ozn. K13, viz tabulka klempířských výrobků</t>
  </si>
  <si>
    <t>247</t>
  </si>
  <si>
    <t>76423440R</t>
  </si>
  <si>
    <t>Oplechování horních ploch a nadezdívek (atik) bez rohů z Cu plechu mechanicky kotvené rš 600 mm</t>
  </si>
  <si>
    <t>-1383246213</t>
  </si>
  <si>
    <t>112,4 "ozn. K9, viz tabulka klempířských výrobků</t>
  </si>
  <si>
    <t>764234408R</t>
  </si>
  <si>
    <t>Oplechování horních ploch a nadezdívek (atik) bez rohů z Cu plechu mechanicky kotvené rš 750 mm</t>
  </si>
  <si>
    <t>-1981411489</t>
  </si>
  <si>
    <t>10 "ozn. K1, viz tabulka klempířských výrobků</t>
  </si>
  <si>
    <t>249</t>
  </si>
  <si>
    <t>764538401</t>
  </si>
  <si>
    <t>Hranatý svod včetně objímek, kolen, odskoků z Cu plechu o straně 80 mm</t>
  </si>
  <si>
    <t>390</t>
  </si>
  <si>
    <t>4,5+3,5 "viz tabulka klempířských výrobků</t>
  </si>
  <si>
    <t>250</t>
  </si>
  <si>
    <t>764538403</t>
  </si>
  <si>
    <t>Hranatý svod včetně objímek, kolen, odskoků z Cu plechu o straně 120 mm</t>
  </si>
  <si>
    <t>392</t>
  </si>
  <si>
    <t>8 "viz tabulka klempířských výrobků</t>
  </si>
  <si>
    <t>251</t>
  </si>
  <si>
    <t>764538404</t>
  </si>
  <si>
    <t>Hranatý svod včetně objímek, kolen, odskoků z Cu plechu o straně 150 mm</t>
  </si>
  <si>
    <t>394</t>
  </si>
  <si>
    <t>12+10+8*2+20+15,5+14+14+15+20+10+17,5+12*2+10+14+17</t>
  </si>
  <si>
    <t>252</t>
  </si>
  <si>
    <t>998764203</t>
  </si>
  <si>
    <t>Přesun hmot procentní pro konstrukce klempířské v objektech v přes 12 do 24 m</t>
  </si>
  <si>
    <t>-1916320197</t>
  </si>
  <si>
    <t>765</t>
  </si>
  <si>
    <t>Krytina skládaná</t>
  </si>
  <si>
    <t>253</t>
  </si>
  <si>
    <t>764203156</t>
  </si>
  <si>
    <t>Montáž sněhového zachytávače pro krytiny průběžného dvoutrubkového</t>
  </si>
  <si>
    <t>396</t>
  </si>
  <si>
    <t>35+35+12</t>
  </si>
  <si>
    <t>765-001</t>
  </si>
  <si>
    <t>Dodávka a montáž výlezového okna vč,  oplechování - poz. K8</t>
  </si>
  <si>
    <t>398</t>
  </si>
  <si>
    <t>6 "viz tabulka klempířských výrobků</t>
  </si>
  <si>
    <t>255</t>
  </si>
  <si>
    <t>765-101</t>
  </si>
  <si>
    <t>Dodávka folie na bednění</t>
  </si>
  <si>
    <t>400</t>
  </si>
  <si>
    <t>461,276*1,15</t>
  </si>
  <si>
    <t>765-102</t>
  </si>
  <si>
    <t>Dodávka folie pojistné</t>
  </si>
  <si>
    <t>402</t>
  </si>
  <si>
    <t>257</t>
  </si>
  <si>
    <t>765-103</t>
  </si>
  <si>
    <t>Dodávka držáku protisněhové tyče-pro přibití</t>
  </si>
  <si>
    <t>404</t>
  </si>
  <si>
    <t>258</t>
  </si>
  <si>
    <t>765-104</t>
  </si>
  <si>
    <t>Dodávka protisněhové trubky CU prům. 25 mm - 3 m</t>
  </si>
  <si>
    <t>406</t>
  </si>
  <si>
    <t>259</t>
  </si>
  <si>
    <t>765-105</t>
  </si>
  <si>
    <t>Dodávka spojky sněhové tyče</t>
  </si>
  <si>
    <t>408</t>
  </si>
  <si>
    <t>260</t>
  </si>
  <si>
    <t>765-106</t>
  </si>
  <si>
    <t>Koncovka sněhové tyče prům. 25 mm</t>
  </si>
  <si>
    <t>410</t>
  </si>
  <si>
    <t>261</t>
  </si>
  <si>
    <t>76511120.1</t>
  </si>
  <si>
    <t>Montáž krytiny okapní větrací pás</t>
  </si>
  <si>
    <t>718654286</t>
  </si>
  <si>
    <t>12,2+35,1*2</t>
  </si>
  <si>
    <t>262</t>
  </si>
  <si>
    <t>59660022</t>
  </si>
  <si>
    <t>pás ochranný větrací okapní plastový š 100mm</t>
  </si>
  <si>
    <t>-1495818045</t>
  </si>
  <si>
    <t>82,4*1,05 'Přepočtené koeficientem množství</t>
  </si>
  <si>
    <t>263</t>
  </si>
  <si>
    <t>765131801</t>
  </si>
  <si>
    <t>Demontáž vláknocementové skládané krytiny sklonu do 30° do suti</t>
  </si>
  <si>
    <t>412</t>
  </si>
  <si>
    <t>(34,45+28,4)/2*6,69*2</t>
  </si>
  <si>
    <t>12,2*6,69*0,5</t>
  </si>
  <si>
    <t>264</t>
  </si>
  <si>
    <t>765131821</t>
  </si>
  <si>
    <t>Demontáž hřebene nebo nároží z hřebenáčů vláknocementové skládané krytiny sklonu do 30° do suti</t>
  </si>
  <si>
    <t>414</t>
  </si>
  <si>
    <t>28,4+6,7*2</t>
  </si>
  <si>
    <t>265</t>
  </si>
  <si>
    <t>765133001.1</t>
  </si>
  <si>
    <t>Krytina vláknocementová sklonu do 30° skládaná ze šablon s povrchem hladkým - vč. doplňků a opracování prostupů</t>
  </si>
  <si>
    <t>416</t>
  </si>
  <si>
    <t>266</t>
  </si>
  <si>
    <t>765133021</t>
  </si>
  <si>
    <t>Nároží vláknocementové krytiny jednoduché ze šablon povrchem hladkým</t>
  </si>
  <si>
    <t>418</t>
  </si>
  <si>
    <t>9,1*2</t>
  </si>
  <si>
    <t>267</t>
  </si>
  <si>
    <t>765133031</t>
  </si>
  <si>
    <t>Hřeben vláknocementové krytiny jednoduché ze šablon povrchem hladkým</t>
  </si>
  <si>
    <t>420</t>
  </si>
  <si>
    <t>765135051</t>
  </si>
  <si>
    <t>Montáž držáku protisněhové zábrany skládané vláknocementové krytiny</t>
  </si>
  <si>
    <t>422</t>
  </si>
  <si>
    <t>269</t>
  </si>
  <si>
    <t>765192011</t>
  </si>
  <si>
    <t>Provizorní zakrytí střechy ochrannou plachtou</t>
  </si>
  <si>
    <t>856755651</t>
  </si>
  <si>
    <t>461,276 "postupné zakrývání při výměně krytiny, ochrana před působením srážek</t>
  </si>
  <si>
    <t>76511312R</t>
  </si>
  <si>
    <t>Krytina vláknocementová okapová hrana s větrací mřížkou jednoduchou</t>
  </si>
  <si>
    <t>424</t>
  </si>
  <si>
    <t>271</t>
  </si>
  <si>
    <t>765901291</t>
  </si>
  <si>
    <t>Zakrytí šikmých střech - montáž folie</t>
  </si>
  <si>
    <t>426</t>
  </si>
  <si>
    <t>461,276*2</t>
  </si>
  <si>
    <t>998765203</t>
  </si>
  <si>
    <t>Přesun hmot procentní pro krytiny skládané v objektech v do 24 m</t>
  </si>
  <si>
    <t>428</t>
  </si>
  <si>
    <t>766</t>
  </si>
  <si>
    <t>Konstrukce truhlářské</t>
  </si>
  <si>
    <t>273</t>
  </si>
  <si>
    <t>61160053</t>
  </si>
  <si>
    <t>Dveře dřevěné vnitřní hladké plné 1křídlové 90x197 bez povrchové úpravy - opakované použití</t>
  </si>
  <si>
    <t>430</t>
  </si>
  <si>
    <t>61181241</t>
  </si>
  <si>
    <t>Zárubeň rámová pro dveře 1křídlové 90x197 cm - opakované použití</t>
  </si>
  <si>
    <t>432</t>
  </si>
  <si>
    <t>275</t>
  </si>
  <si>
    <t>766.01</t>
  </si>
  <si>
    <t>Dočasné zakrytí vnějších výplní otvorů při provádění oprav výplní</t>
  </si>
  <si>
    <t>1227721424</t>
  </si>
  <si>
    <t>766-001</t>
  </si>
  <si>
    <t>Replika-okno dřevěné 6600/2150 - poz.1</t>
  </si>
  <si>
    <t>434</t>
  </si>
  <si>
    <t>277</t>
  </si>
  <si>
    <t>766-002</t>
  </si>
  <si>
    <t>Repase-okno dřevěné 2850/2150 - poz. 2</t>
  </si>
  <si>
    <t>436</t>
  </si>
  <si>
    <t>766-003</t>
  </si>
  <si>
    <t>Replika-okno dřevěné 2300/2150 - poz. 3</t>
  </si>
  <si>
    <t>438</t>
  </si>
  <si>
    <t>279</t>
  </si>
  <si>
    <t>766-004</t>
  </si>
  <si>
    <t>Replika-okno dřevěné 1300/2150 - poz. 4</t>
  </si>
  <si>
    <t>440</t>
  </si>
  <si>
    <t>766-005</t>
  </si>
  <si>
    <t>Replika-okno dřevěné 1700/1300 - poz. 5</t>
  </si>
  <si>
    <t>442</t>
  </si>
  <si>
    <t>281</t>
  </si>
  <si>
    <t>766-006</t>
  </si>
  <si>
    <t>Replika-okno dřevěné 1700/900 - poz. 6</t>
  </si>
  <si>
    <t>444</t>
  </si>
  <si>
    <t>766-007</t>
  </si>
  <si>
    <t>Replika-okno dřevěné 900/500 - poz. 7</t>
  </si>
  <si>
    <t>446</t>
  </si>
  <si>
    <t>283</t>
  </si>
  <si>
    <t>766-008</t>
  </si>
  <si>
    <t>Replika-okno dřevěné 2350/1000 - poz. 8</t>
  </si>
  <si>
    <t>448</t>
  </si>
  <si>
    <t>766-009</t>
  </si>
  <si>
    <t>Replika-okno dřevěné 3450/1450 - poz. 9</t>
  </si>
  <si>
    <t>450</t>
  </si>
  <si>
    <t>285</t>
  </si>
  <si>
    <t>766-010</t>
  </si>
  <si>
    <t>Náhrada za plastové-okno dřevěné 1000/800 - poz. 10</t>
  </si>
  <si>
    <t>452</t>
  </si>
  <si>
    <t>766-011</t>
  </si>
  <si>
    <t>Náhrada za plastové-okno dřevěné 1000/1200 - poz. 11</t>
  </si>
  <si>
    <t>454</t>
  </si>
  <si>
    <t>287</t>
  </si>
  <si>
    <t>766-011-1</t>
  </si>
  <si>
    <t>Náhrada za plastové-okno dřevěné 1000/1200 - poz. 11.1</t>
  </si>
  <si>
    <t>456</t>
  </si>
  <si>
    <t>766-012</t>
  </si>
  <si>
    <t>Replika-okno dřevěné 1500/2100 - poz. 12</t>
  </si>
  <si>
    <t>458</t>
  </si>
  <si>
    <t>289</t>
  </si>
  <si>
    <t>766-013</t>
  </si>
  <si>
    <t>Repase-okno dřevěné 2300/2000 - poz. 13</t>
  </si>
  <si>
    <t>460</t>
  </si>
  <si>
    <t>766-014</t>
  </si>
  <si>
    <t>Replika-okno dřevěné 1100/1850 - poz. 14</t>
  </si>
  <si>
    <t>462</t>
  </si>
  <si>
    <t>291</t>
  </si>
  <si>
    <t>766-015</t>
  </si>
  <si>
    <t>Replika-okno dřevěné 1900/2050 - poz. 15</t>
  </si>
  <si>
    <t>464</t>
  </si>
  <si>
    <t>766-016</t>
  </si>
  <si>
    <t>Replika-okno dřevěné 1150/950 - poz. 16</t>
  </si>
  <si>
    <t>466</t>
  </si>
  <si>
    <t>293</t>
  </si>
  <si>
    <t>766-017-a</t>
  </si>
  <si>
    <t>Replika-okno dřevěné 6800/2400 - poz. 17a</t>
  </si>
  <si>
    <t>468</t>
  </si>
  <si>
    <t>766-017-b</t>
  </si>
  <si>
    <t>Repase-okno dřevěné 6800/2400 - poz. 17b</t>
  </si>
  <si>
    <t>470</t>
  </si>
  <si>
    <t>295</t>
  </si>
  <si>
    <t>766-018</t>
  </si>
  <si>
    <t>Replika-okno dřevěné 2750/2400 - poz. 18</t>
  </si>
  <si>
    <t>472</t>
  </si>
  <si>
    <t>766-019</t>
  </si>
  <si>
    <t>Replika-okno dřevěné 2750/2400 - poz. 19</t>
  </si>
  <si>
    <t>474</t>
  </si>
  <si>
    <t>297</t>
  </si>
  <si>
    <t>766-020</t>
  </si>
  <si>
    <t>Replika-okno dřevěné 2750/2450 - poz. 20</t>
  </si>
  <si>
    <t>476</t>
  </si>
  <si>
    <t>766-021</t>
  </si>
  <si>
    <t>Replika-okno dřevěné 1500/2450 - poz. 21</t>
  </si>
  <si>
    <t>478</t>
  </si>
  <si>
    <t>299</t>
  </si>
  <si>
    <t>766-022</t>
  </si>
  <si>
    <t>Replika-okno dřevěné 1300/2450 - poz. 22</t>
  </si>
  <si>
    <t>480</t>
  </si>
  <si>
    <t>766-023</t>
  </si>
  <si>
    <t>Replika-okno dřevěné 1500/2500 - poz. 23</t>
  </si>
  <si>
    <t>482</t>
  </si>
  <si>
    <t>301</t>
  </si>
  <si>
    <t>766-024</t>
  </si>
  <si>
    <t>Replika-okno dřevěné 2700/1250 - poz. 24</t>
  </si>
  <si>
    <t>484</t>
  </si>
  <si>
    <t>766-025</t>
  </si>
  <si>
    <t>Replika-okno dřevěné 2300/2400 - poz. 25</t>
  </si>
  <si>
    <t>486</t>
  </si>
  <si>
    <t>303</t>
  </si>
  <si>
    <t>766-026</t>
  </si>
  <si>
    <t>Replika-okno dřevěné 1950/1550 - poz. 26</t>
  </si>
  <si>
    <t>488</t>
  </si>
  <si>
    <t>766-027</t>
  </si>
  <si>
    <t>Replika-okno dřevěné 2300/2400 - poz. 27</t>
  </si>
  <si>
    <t>490</t>
  </si>
  <si>
    <t>305</t>
  </si>
  <si>
    <t>766-028</t>
  </si>
  <si>
    <t>Replika-okno dřevěné 2300/2400 - poz. 28</t>
  </si>
  <si>
    <t>492</t>
  </si>
  <si>
    <t>766-029</t>
  </si>
  <si>
    <t>Replika-okno dřevěné 2300/1450 - poz. 29</t>
  </si>
  <si>
    <t>494</t>
  </si>
  <si>
    <t>307</t>
  </si>
  <si>
    <t>766-030</t>
  </si>
  <si>
    <t>Replika-okno dřevěné 1850/2600 - poz. 30</t>
  </si>
  <si>
    <t>496</t>
  </si>
  <si>
    <t>766-031</t>
  </si>
  <si>
    <t>Repase-okno dřevěné 2100/1750 - poz. 31</t>
  </si>
  <si>
    <t>498</t>
  </si>
  <si>
    <t>309</t>
  </si>
  <si>
    <t>766-032</t>
  </si>
  <si>
    <t>Repase-okno dřevěné 2100/1750 - poz. 32</t>
  </si>
  <si>
    <t>500</t>
  </si>
  <si>
    <t>766-033</t>
  </si>
  <si>
    <t>Repase-okno dřevěné 3100/2200 - poz. 33</t>
  </si>
  <si>
    <t>502</t>
  </si>
  <si>
    <t>311</t>
  </si>
  <si>
    <t>766-034</t>
  </si>
  <si>
    <t>Repase-okno dřevěné 3450/2200 - poz. 34</t>
  </si>
  <si>
    <t>504</t>
  </si>
  <si>
    <t>766-035</t>
  </si>
  <si>
    <t>Repase-okno dřevěné 2700/2200 - poz. 35</t>
  </si>
  <si>
    <t>506</t>
  </si>
  <si>
    <t>313</t>
  </si>
  <si>
    <t>766-036</t>
  </si>
  <si>
    <t>Repase-okno dřevěné 750/2300 - poz. 36</t>
  </si>
  <si>
    <t>508</t>
  </si>
  <si>
    <t>766-037</t>
  </si>
  <si>
    <t>Repase-okno dřevěné 1250/2300 - poz. 37</t>
  </si>
  <si>
    <t>510</t>
  </si>
  <si>
    <t>315</t>
  </si>
  <si>
    <t>766-038</t>
  </si>
  <si>
    <t>Repase-okno dřevěné 2250/2120 - poz. 38</t>
  </si>
  <si>
    <t>512</t>
  </si>
  <si>
    <t>766-039</t>
  </si>
  <si>
    <t>Repase-okno dřevěné 1150/1100 - poz. 39</t>
  </si>
  <si>
    <t>514</t>
  </si>
  <si>
    <t>317</t>
  </si>
  <si>
    <t>766-040</t>
  </si>
  <si>
    <t>Repase-okno dřevěné 3100/2150 - poz.40</t>
  </si>
  <si>
    <t>516</t>
  </si>
  <si>
    <t>766-041</t>
  </si>
  <si>
    <t>Repase-okno dřevěné 950/1950 - poz.41</t>
  </si>
  <si>
    <t>518</t>
  </si>
  <si>
    <t>319</t>
  </si>
  <si>
    <t>766-042</t>
  </si>
  <si>
    <t>Repase-okno dřevěné 2300/1950 - poz.42</t>
  </si>
  <si>
    <t>520</t>
  </si>
  <si>
    <t>766-043</t>
  </si>
  <si>
    <t>Repase-okno dřevěné 1150/2050 - poz.43</t>
  </si>
  <si>
    <t>522</t>
  </si>
  <si>
    <t>321</t>
  </si>
  <si>
    <t>766-044</t>
  </si>
  <si>
    <t>Repase-okno dřevěné 2300/1950 - poz.44</t>
  </si>
  <si>
    <t>524</t>
  </si>
  <si>
    <t>766-045</t>
  </si>
  <si>
    <t>Replika-okno dřevěné 2900/1500 - poz.45</t>
  </si>
  <si>
    <t>526</t>
  </si>
  <si>
    <t>323</t>
  </si>
  <si>
    <t>766-046</t>
  </si>
  <si>
    <t>Replika-okno dřevěné 2900/1350 - poz.46</t>
  </si>
  <si>
    <t>528</t>
  </si>
  <si>
    <t>324</t>
  </si>
  <si>
    <t>766-047</t>
  </si>
  <si>
    <t>Replika-okno dřevěné 2000/2650 - poz.47</t>
  </si>
  <si>
    <t>530</t>
  </si>
  <si>
    <t>325</t>
  </si>
  <si>
    <t>766-048</t>
  </si>
  <si>
    <t>Replika-okno dřevěné 1500/3900 - poz.48</t>
  </si>
  <si>
    <t>532</t>
  </si>
  <si>
    <t>326</t>
  </si>
  <si>
    <t>766-049</t>
  </si>
  <si>
    <t>Replika-okno dřevěné 1500/2400 - poz.49</t>
  </si>
  <si>
    <t>534</t>
  </si>
  <si>
    <t>327</t>
  </si>
  <si>
    <t>766-050</t>
  </si>
  <si>
    <t>Replika-okno dřevěné 1500/4450 - poz.50</t>
  </si>
  <si>
    <t>536</t>
  </si>
  <si>
    <t>328</t>
  </si>
  <si>
    <t>766-051</t>
  </si>
  <si>
    <t>Replika-okno dřevěné 2750/2400 - poz.51</t>
  </si>
  <si>
    <t>538</t>
  </si>
  <si>
    <t>329</t>
  </si>
  <si>
    <t>766-052</t>
  </si>
  <si>
    <t>Replika-okno dřevěné 2400/2400 - poz.52</t>
  </si>
  <si>
    <t>540</t>
  </si>
  <si>
    <t>330</t>
  </si>
  <si>
    <t>766-053</t>
  </si>
  <si>
    <t>Replika-okno dřevěné 2800/1950 - poz.53</t>
  </si>
  <si>
    <t>542</t>
  </si>
  <si>
    <t>331</t>
  </si>
  <si>
    <t>766-054</t>
  </si>
  <si>
    <t>Replika-okno dřevěné 2800/2400 - poz.54</t>
  </si>
  <si>
    <t>544</t>
  </si>
  <si>
    <t>766-055</t>
  </si>
  <si>
    <t>Replika-okno dřevěné 1850/2400 - poz.55</t>
  </si>
  <si>
    <t>546</t>
  </si>
  <si>
    <t>333</t>
  </si>
  <si>
    <t>766-056</t>
  </si>
  <si>
    <t>Replika-okno dřevěné 2400/2400 - poz.56</t>
  </si>
  <si>
    <t>548</t>
  </si>
  <si>
    <t>766-057</t>
  </si>
  <si>
    <t>Replika-okno dřevěné 1700/2400 - poz.57</t>
  </si>
  <si>
    <t>550</t>
  </si>
  <si>
    <t>335</t>
  </si>
  <si>
    <t>766-058</t>
  </si>
  <si>
    <t>Replika-okno dřevěné 2650/2400 - poz.58</t>
  </si>
  <si>
    <t>552</t>
  </si>
  <si>
    <t>766-059</t>
  </si>
  <si>
    <t>Replika-okno dřevěné 2800/1950 - poz.59</t>
  </si>
  <si>
    <t>554</t>
  </si>
  <si>
    <t>337</t>
  </si>
  <si>
    <t>766-060</t>
  </si>
  <si>
    <t>Replika-okno dřevěné 4250/2400 - poz.60</t>
  </si>
  <si>
    <t>556</t>
  </si>
  <si>
    <t>766-061</t>
  </si>
  <si>
    <t>Replika-okno dřevěné 1700/2400 - poz.61</t>
  </si>
  <si>
    <t>558</t>
  </si>
  <si>
    <t>339</t>
  </si>
  <si>
    <t>766-062</t>
  </si>
  <si>
    <t>Replika-okno dřevěné 2650/2400 - poz.62</t>
  </si>
  <si>
    <t>560</t>
  </si>
  <si>
    <t>766-063</t>
  </si>
  <si>
    <t>Replika-okno dřevěné 2400/2400 - poz.63</t>
  </si>
  <si>
    <t>562</t>
  </si>
  <si>
    <t>341</t>
  </si>
  <si>
    <t>766-064</t>
  </si>
  <si>
    <t>Replika-okno dřevěné 2000/4100 - poz.64</t>
  </si>
  <si>
    <t>564</t>
  </si>
  <si>
    <t>766-065</t>
  </si>
  <si>
    <t>Repase-okno dřevěné 2600/4100 - poz.65</t>
  </si>
  <si>
    <t>566</t>
  </si>
  <si>
    <t>343</t>
  </si>
  <si>
    <t>766-066</t>
  </si>
  <si>
    <t>Repase-okno dřevěné 3600/4100 - poz.66</t>
  </si>
  <si>
    <t>568</t>
  </si>
  <si>
    <t>766-067</t>
  </si>
  <si>
    <t>Replika-okno dřevěné 1600/1900 - poz.67</t>
  </si>
  <si>
    <t>570</t>
  </si>
  <si>
    <t>345</t>
  </si>
  <si>
    <t>766-068</t>
  </si>
  <si>
    <t>Replika-okno dřevěné 2300/1900 - poz.68</t>
  </si>
  <si>
    <t>572</t>
  </si>
  <si>
    <t>766-069</t>
  </si>
  <si>
    <t>Replika-okno dřevěné 1500/1900 - poz.69</t>
  </si>
  <si>
    <t>574</t>
  </si>
  <si>
    <t>347</t>
  </si>
  <si>
    <t>766-070</t>
  </si>
  <si>
    <t>Replika-okno dřevěné 2400/1900 - poz.70</t>
  </si>
  <si>
    <t>576</t>
  </si>
  <si>
    <t>766-071</t>
  </si>
  <si>
    <t>Replika-okno dřevěné 2400/1900 - poz.71</t>
  </si>
  <si>
    <t>578</t>
  </si>
  <si>
    <t>349</t>
  </si>
  <si>
    <t>766-072</t>
  </si>
  <si>
    <t>Replika-okno dřevěné 500/550 - poz.72</t>
  </si>
  <si>
    <t>580</t>
  </si>
  <si>
    <t>766-073</t>
  </si>
  <si>
    <t>Repase-okno dřevěné 800/800 - poz.73</t>
  </si>
  <si>
    <t>582</t>
  </si>
  <si>
    <t>351</t>
  </si>
  <si>
    <t>766-074</t>
  </si>
  <si>
    <t>Repase-okno dřevěné 1050/1200 - poz.74</t>
  </si>
  <si>
    <t>584</t>
  </si>
  <si>
    <t>766-075</t>
  </si>
  <si>
    <t>Repase-okno dřevěné 800/1200 - poz.75</t>
  </si>
  <si>
    <t>586</t>
  </si>
  <si>
    <t>353</t>
  </si>
  <si>
    <t>766-076</t>
  </si>
  <si>
    <t>Replika-okno dřevěné 1100/800 - poz.76</t>
  </si>
  <si>
    <t>588</t>
  </si>
  <si>
    <t>766-077</t>
  </si>
  <si>
    <t>Replika-okno dřevěné 600/900 - poz.77</t>
  </si>
  <si>
    <t>590</t>
  </si>
  <si>
    <t>355</t>
  </si>
  <si>
    <t>766-078</t>
  </si>
  <si>
    <t>Repase-okno dřevěné 3600/1900 - poz.78</t>
  </si>
  <si>
    <t>592</t>
  </si>
  <si>
    <t>766-079</t>
  </si>
  <si>
    <t>Repase-balkonové dveře 2000/3100 - poz. BD1</t>
  </si>
  <si>
    <t>594</t>
  </si>
  <si>
    <t>357</t>
  </si>
  <si>
    <t>766-080</t>
  </si>
  <si>
    <t>Repase-balkonové dveře 1200/2300 mm - poz. BD2-L</t>
  </si>
  <si>
    <t>596</t>
  </si>
  <si>
    <t>766-081</t>
  </si>
  <si>
    <t>Repase-balkonové dveře 1200/2300 mm - poz. BD2-P</t>
  </si>
  <si>
    <t>598</t>
  </si>
  <si>
    <t>359</t>
  </si>
  <si>
    <t>766-082</t>
  </si>
  <si>
    <t>Repase-balkonové dveře 1200/2050 mm - poz. BD3</t>
  </si>
  <si>
    <t>600</t>
  </si>
  <si>
    <t>766-083</t>
  </si>
  <si>
    <t>Repase-balkonové dveře 1300/2350 mm - poz. BD4</t>
  </si>
  <si>
    <t>602</t>
  </si>
  <si>
    <t>361</t>
  </si>
  <si>
    <t>766-084</t>
  </si>
  <si>
    <t>Repase-balkonové dveře 950/2700 mm - poz. BD5</t>
  </si>
  <si>
    <t>604</t>
  </si>
  <si>
    <t>766-085</t>
  </si>
  <si>
    <t>Repase-balkonové dveře 1300/2400 mm - poz. BD6</t>
  </si>
  <si>
    <t>606</t>
  </si>
  <si>
    <t>363</t>
  </si>
  <si>
    <t>766-086</t>
  </si>
  <si>
    <t>Repase-vstupní dveře 1050/2000 mm - poz. D1</t>
  </si>
  <si>
    <t>608</t>
  </si>
  <si>
    <t>766-087</t>
  </si>
  <si>
    <t>Repase-vstupní dveře 1750/2500 mm - poz. D2</t>
  </si>
  <si>
    <t>610</t>
  </si>
  <si>
    <t>365</t>
  </si>
  <si>
    <t>766-088</t>
  </si>
  <si>
    <t>Repase-vstupní dveře 1700/2400 mm - poz. D3</t>
  </si>
  <si>
    <t>612</t>
  </si>
  <si>
    <t>766-089</t>
  </si>
  <si>
    <t>Repase-vstupní dveře 1500/2440 mm - poz. D4</t>
  </si>
  <si>
    <t>614</t>
  </si>
  <si>
    <t>367</t>
  </si>
  <si>
    <t>766-090</t>
  </si>
  <si>
    <t>Repase-vstupní dveře 1120/2350 mm - poz. D5</t>
  </si>
  <si>
    <t>616</t>
  </si>
  <si>
    <t>766-091</t>
  </si>
  <si>
    <t>Repase-vstupní dveře 1750/2200 mm - poz. D6</t>
  </si>
  <si>
    <t>618</t>
  </si>
  <si>
    <t>369</t>
  </si>
  <si>
    <t>766-201</t>
  </si>
  <si>
    <t>Dodávka dřevěných parapetů-masiv+nátěr</t>
  </si>
  <si>
    <t>620</t>
  </si>
  <si>
    <t>0,3*(1,9*2+2,3*2+2,3+1,5*2+2,8+2,8+4,25+2,3)</t>
  </si>
  <si>
    <t>766-202</t>
  </si>
  <si>
    <t>Parapet lamino š. do 30 cm</t>
  </si>
  <si>
    <t>622</t>
  </si>
  <si>
    <t>6,6+2,85+1,1+1,9+6,8+2,75*3+2,75*3+2,75+2,75*8+2,75*8+2,75*4+2,4+1,7+2,65+2,3+1,5+2,4*3</t>
  </si>
  <si>
    <t>371</t>
  </si>
  <si>
    <t>766621111</t>
  </si>
  <si>
    <t>Montáž dřevěných oken plochy přes 1 m2 špaletových výšky do 1,5 m s rámem do zdiva</t>
  </si>
  <si>
    <t>624</t>
  </si>
  <si>
    <t>2,7*1,25*3+2,9*1,5+2,9*1,35+0,5*0,55</t>
  </si>
  <si>
    <t>766621112</t>
  </si>
  <si>
    <t>Montáž dřevěných oken plochy přes 1 m2 špaletových výšky do 2,5 m s rámem do zdiva</t>
  </si>
  <si>
    <t>626</t>
  </si>
  <si>
    <t>6,6*2,15+2,3*2,15*2+1,3*2,15+1,5*2,1+1*1,65*2+1,9*2,05*3+6,8*2,4+2,75*2,4*13+2,7*2,4*9+2,75*2,45*18+1,5*2,45*3+1,3*2,45*6+1,5*2,5*6+2,3*2,4*2</t>
  </si>
  <si>
    <t>1,95*1,55*6+2,3*2,4*2+2,3*2,4+1,8*2,3+2*2,35+1,5*2,4*2+2,75*2,4*5+2,4*2,4+2,8*1,95+2,8*2,4*2+1,85*2,4*2+2,4*2,4*2+1,7*2,4*2</t>
  </si>
  <si>
    <t>1,7*2,4*2+2,65*2,4+2,8*1,95+4,25*2,4+1,7*2,4*2+2,65*2,4+2,4*2,4+2*1,9*4+1,6*1,9*2+2,3*1,9*2+1,5*1,9+2,4*1,9*2+2,4*1,9</t>
  </si>
  <si>
    <t>373</t>
  </si>
  <si>
    <t>766621113</t>
  </si>
  <si>
    <t>Montáž dřevěných oken plochy přes 1 m2 špaletových výšky přes 2,5 m s rámem do zdiva</t>
  </si>
  <si>
    <t>628</t>
  </si>
  <si>
    <t>1,5*3,9+1,5*4,45</t>
  </si>
  <si>
    <t>766621211</t>
  </si>
  <si>
    <t>Montáž dřevěných oken plochy přes 1 m2 otevíravých výšky do 1,5 m s rámem do zdiva</t>
  </si>
  <si>
    <t>630</t>
  </si>
  <si>
    <t>1,7*1,3*3+1,7*0,9*3+0,9*0,5*2+2,3*1+3,15*1,45+1*0,8*3+1*1,2*3+1,15*0,95*2+1,1*0,8+0,6*0,9</t>
  </si>
  <si>
    <t>375</t>
  </si>
  <si>
    <t>766629413</t>
  </si>
  <si>
    <t>Příplatek k montáži oken rovné ostění fólie připojovací spára do 35 mm - folie vnitřní, folie vnější, dodávka folií</t>
  </si>
  <si>
    <t>632</t>
  </si>
  <si>
    <t>6,6*2+2,15*2+(2,3*2+2,15*2)*2+1,3*2+2,15*2+(1,7*2+1,3*2)*3+(1,7*2+0,9*2)*3+(0,9*2+0,5*2)*2+2,35*2+1*2+3,45*2+1,45*2+(1*2+0,8*2)*3+(1*2+1,2*2)*3</t>
  </si>
  <si>
    <t>1,5*2+2,1*2+(1,1*2+1,65*2)*2+(1,9*2+2,05*2)*3+(1,15*2+0,95*2)*2+6,8*2+2,4*2+(2,75*2+2,4*2)*13+(2,75*2+2,4*2)*9</t>
  </si>
  <si>
    <t>(2,75*2+2,45*2)*18+(1,5*2*2,45*2)*3+(1,3*2+2,45*2)*6+(1,5*2+2,5*2)*6+(2,7*2+1,25*2)*3</t>
  </si>
  <si>
    <t>(2,3*2+2,4*2)*2+(1,95*2+1,55*2)*6+(2,3*2+2,4*2)*2+2,3*2+2,4*2+2,3*2+1,45*2+1,85*4+2,6*2+2,9*2+1,5*2+2,9*2+1,35*2+2*4+2,65*2+1,5*2+3,9*2</t>
  </si>
  <si>
    <t>(1,5*2+2,4*2)*2+1,5*2+4,45*2+(2,75*2+2,4*2)*5+2,4*2+2,4*2+2,8*2+1,95*2+(2,8*2+2,4*2)*2+(1,85*2+2,4*2)*2+(2,4*2+2,4*2)*2</t>
  </si>
  <si>
    <t>(1,7*2+2,4*2)*22,65*2+2,4*2+2,8*2+1,95*2+4,25*2+2,4*2+(1,7*2+2,4*2)*2+2,65*2+2,4*2+2,4*2+2,4*2+(4,1*2+2*2)*2</t>
  </si>
  <si>
    <t>(1,6*2+1,9*2)*2+(2,3*2+1,9*2)*2+1,5*2+1,9*2+(2,4*2+1,9*2)*2+2,4*2+1,9*2+(0,5*2+0,55*2)*2+1,1*2+0,8*2+0,6*2+0,9*2</t>
  </si>
  <si>
    <t>766681114</t>
  </si>
  <si>
    <t>Montáž zárubní rámových pro dveře jednokřídlové šířky do 900 mm</t>
  </si>
  <si>
    <t>634</t>
  </si>
  <si>
    <t>377</t>
  </si>
  <si>
    <t>766681811</t>
  </si>
  <si>
    <t>Demontáž dveřních obložkových dřevěných zárubní plochy do 2 m2 k opětovnému použití - DMT rámové zárubně-provizorní zakrytí</t>
  </si>
  <si>
    <t>636</t>
  </si>
  <si>
    <t>766692912</t>
  </si>
  <si>
    <t>Výměna parapetních desek dřevěných, laminovaných šířky do 30 cm délky do 1,6 m</t>
  </si>
  <si>
    <t>638</t>
  </si>
  <si>
    <t>1+1+2</t>
  </si>
  <si>
    <t>379</t>
  </si>
  <si>
    <t>766692913</t>
  </si>
  <si>
    <t>Výměna parapetních desek dřevěných, laminovaných šířky do 30 cm délky do 2,6 m</t>
  </si>
  <si>
    <t>640</t>
  </si>
  <si>
    <t>2+2+1+1+1+1+1+1+3</t>
  </si>
  <si>
    <t>766692914</t>
  </si>
  <si>
    <t>Výměna parapetních desek dřevěných, laminovaných šířky do 30 cm délky přes 2,6 m</t>
  </si>
  <si>
    <t>642</t>
  </si>
  <si>
    <t>1+1+1+8+8+4+1+1+1+1</t>
  </si>
  <si>
    <t>381</t>
  </si>
  <si>
    <t>998766203</t>
  </si>
  <si>
    <t>Přesun hmot procentní pro konstrukce truhlářské v objektech v do 24 m</t>
  </si>
  <si>
    <t>644</t>
  </si>
  <si>
    <t>767</t>
  </si>
  <si>
    <t>Konstrukce zámečnické</t>
  </si>
  <si>
    <t>767-001</t>
  </si>
  <si>
    <t>Použití jeřábu</t>
  </si>
  <si>
    <t>hod</t>
  </si>
  <si>
    <t>646</t>
  </si>
  <si>
    <t>383</t>
  </si>
  <si>
    <t>767-002</t>
  </si>
  <si>
    <t>Demontáž vnějších obkladů stěn vč. roštu</t>
  </si>
  <si>
    <t>648</t>
  </si>
  <si>
    <t>14*1,2+7,4*7,25</t>
  </si>
  <si>
    <t>384</t>
  </si>
  <si>
    <t>767-003</t>
  </si>
  <si>
    <t>Plechová dvířka 600/400 - poz. PD1</t>
  </si>
  <si>
    <t>650</t>
  </si>
  <si>
    <t>385</t>
  </si>
  <si>
    <t>767-004</t>
  </si>
  <si>
    <t>Mříž 1000/800-repase - poz. M1</t>
  </si>
  <si>
    <t>652</t>
  </si>
  <si>
    <t>386</t>
  </si>
  <si>
    <t>767-005</t>
  </si>
  <si>
    <t>Mříž 1000/1200-repase - poz. M2</t>
  </si>
  <si>
    <t>654</t>
  </si>
  <si>
    <t>387</t>
  </si>
  <si>
    <t>767-006</t>
  </si>
  <si>
    <t>Mříž 1000/1200-montáž a dodávka nové - poz. M2.1</t>
  </si>
  <si>
    <t>656</t>
  </si>
  <si>
    <t>388</t>
  </si>
  <si>
    <t>767-007</t>
  </si>
  <si>
    <t>Mříž 600/900-repase - poz. M3</t>
  </si>
  <si>
    <t>658</t>
  </si>
  <si>
    <t>389</t>
  </si>
  <si>
    <t>767-008</t>
  </si>
  <si>
    <t>Mříž 450/500 - montáž a dodávka - poz. M4</t>
  </si>
  <si>
    <t>660</t>
  </si>
  <si>
    <t>767-009</t>
  </si>
  <si>
    <t>Mříž 1000/750 - demontáž původní a montáž a dodávka nové - poz. M5</t>
  </si>
  <si>
    <t>662</t>
  </si>
  <si>
    <t>391</t>
  </si>
  <si>
    <t>767-010</t>
  </si>
  <si>
    <t>Mříž 950/1100 -demontáž původní a montáž a dodávka nové - poz. M6</t>
  </si>
  <si>
    <t>664</t>
  </si>
  <si>
    <t>767-011</t>
  </si>
  <si>
    <t>Mříž 2400/900 - demontáž - poz. M7</t>
  </si>
  <si>
    <t>666</t>
  </si>
  <si>
    <t>393</t>
  </si>
  <si>
    <t>767-012</t>
  </si>
  <si>
    <t>Mříž 2300/2150 - repase - poz. M8</t>
  </si>
  <si>
    <t>668</t>
  </si>
  <si>
    <t>767-013</t>
  </si>
  <si>
    <t>Mříž 800/1900 - repase - poz. M9</t>
  </si>
  <si>
    <t>670</t>
  </si>
  <si>
    <t>395</t>
  </si>
  <si>
    <t>767-040</t>
  </si>
  <si>
    <t>Mříž 1500/1500-repase - poz. M10</t>
  </si>
  <si>
    <t>678</t>
  </si>
  <si>
    <t>767-014</t>
  </si>
  <si>
    <t>Žebřík požární s ochranným košem d. 7800 mm - poz. Ž1, demontáž stávajícího</t>
  </si>
  <si>
    <t>672</t>
  </si>
  <si>
    <t>397</t>
  </si>
  <si>
    <t>767-015</t>
  </si>
  <si>
    <t>Žebřík požární s ochranným košem d. 4200 mm - poz. Ž2, demontáž stávajícího</t>
  </si>
  <si>
    <t>674</t>
  </si>
  <si>
    <t>767-016</t>
  </si>
  <si>
    <t>Žebřík požární s ochranným košem d. 5900 mm - poz. Ž3, demontáž stávajícího</t>
  </si>
  <si>
    <t>676</t>
  </si>
  <si>
    <t>399</t>
  </si>
  <si>
    <t>767821.01</t>
  </si>
  <si>
    <t>Montáž a dodávka poštovní schránky se zapuštěním do kamenné stěny</t>
  </si>
  <si>
    <t>524792316</t>
  </si>
  <si>
    <t>7678811.01</t>
  </si>
  <si>
    <t>Montáž a dodávka záchytného systému včetně výrobní dokumentace</t>
  </si>
  <si>
    <t>1458804585</t>
  </si>
  <si>
    <t>401</t>
  </si>
  <si>
    <t>767996.01</t>
  </si>
  <si>
    <t>Demontáž konstrukce s deskou názvu školy včetně osvětlení</t>
  </si>
  <si>
    <t>-34509284</t>
  </si>
  <si>
    <t>výkres Pohled 3-Nový stav</t>
  </si>
  <si>
    <t>1 "pozn. P25, východní fasáda</t>
  </si>
  <si>
    <t>767996802</t>
  </si>
  <si>
    <t>Demontáž atypických zámečnických konstrukcí rozebráním hmotnosti jednotlivých dílů do 100 kg</t>
  </si>
  <si>
    <t>kg</t>
  </si>
  <si>
    <t>688</t>
  </si>
  <si>
    <t>403</t>
  </si>
  <si>
    <t>998767203</t>
  </si>
  <si>
    <t>Přesun hmot procentní pro zámečnické konstrukce v objektech v do 24 m</t>
  </si>
  <si>
    <t>690</t>
  </si>
  <si>
    <t>771</t>
  </si>
  <si>
    <t>Podlahy z dlaždic</t>
  </si>
  <si>
    <t>771274113</t>
  </si>
  <si>
    <t>Montáž obkladů stupnic z dlaždic keramických flexibilní lepidlo š přes 250 do 300 mm</t>
  </si>
  <si>
    <t>2065993098</t>
  </si>
  <si>
    <t>405</t>
  </si>
  <si>
    <t>771274232</t>
  </si>
  <si>
    <t>Montáž obkladů podstupnic z dlaždic hladkých keramických flexibilní lepidlo v přes 150 do 200 mm</t>
  </si>
  <si>
    <t>-1134050934</t>
  </si>
  <si>
    <t>771574416</t>
  </si>
  <si>
    <t>Montáž podlah keramických hladkých lepených cementovým flexibilním lepidlem přes 9 do 12 ks/m2</t>
  </si>
  <si>
    <t>735298654</t>
  </si>
  <si>
    <t>7,35 "snížená část, m.č. 0.35, I. suterén</t>
  </si>
  <si>
    <t>407</t>
  </si>
  <si>
    <t>59761409</t>
  </si>
  <si>
    <t>dlažba keramická slinutá protiskluzná do interiéru i exteriéru pro vysoké mechanické namáhání přes 9 do 12ks/m2</t>
  </si>
  <si>
    <t>999660702</t>
  </si>
  <si>
    <t>Poznámka k položce:_x000D_
ztratné 10%</t>
  </si>
  <si>
    <t>3,15*(0,3+0,175)*2 "m.č. 0.35, I. suterén, 2x stupeň z úrovně -1,600m na -1,250m</t>
  </si>
  <si>
    <t>10,343*1,1 'Přepočtené koeficientem množství</t>
  </si>
  <si>
    <t>771474112</t>
  </si>
  <si>
    <t>Montáž soklů z dlaždic keramických rovných flexibilní lepidlo v přes 65 do 90 mm</t>
  </si>
  <si>
    <t>-1956723991</t>
  </si>
  <si>
    <t>11,5-1,05-3,15 "snížená část, m.č. 0.35, I. suterén</t>
  </si>
  <si>
    <t>409</t>
  </si>
  <si>
    <t>771474132</t>
  </si>
  <si>
    <t>Montáž soklů z dlaždic keramických schodišťových stupňovitých flexibilní lepidlo v přes 65 do 90 mm</t>
  </si>
  <si>
    <t>-1827422423</t>
  </si>
  <si>
    <t>(0,3+0,175)*2*2 "m.č. 0.35, I. suterén, 2x stupeň z úrovně -1,600m na -1,250m</t>
  </si>
  <si>
    <t>59761338</t>
  </si>
  <si>
    <t>sokl-dlažba keramická slinutá hladká do interiéru i exteriéru 445x85mm</t>
  </si>
  <si>
    <t>1895167671</t>
  </si>
  <si>
    <t>9,2*2,475 'Přepočtené koeficientem množství</t>
  </si>
  <si>
    <t>411</t>
  </si>
  <si>
    <t>998771203</t>
  </si>
  <si>
    <t>Přesun hmot procentní pro podlahy z dlaždic v objektech v přes 12 do 24 m</t>
  </si>
  <si>
    <t>262560860</t>
  </si>
  <si>
    <t>781</t>
  </si>
  <si>
    <t>Dokončovací práce - obklady</t>
  </si>
  <si>
    <t>781-101</t>
  </si>
  <si>
    <t>Dodávka obkladů na opravy parapetů a ostění</t>
  </si>
  <si>
    <t>692</t>
  </si>
  <si>
    <t>0,9*0,5+0,5*0,5*2+1,5*0,3+2,75*0,3*5+2,75*0,3+2,75*0,3*18+1,5*0,3*3+1,3*0,3*6+1,5*0,5*3+1*0,5*2*3+2,7*0,5+1,25*0,5*3+2,3*0,3*2+1,95*0,3*6+2,9*0,3</t>
  </si>
  <si>
    <t>2,9*0,3+1,5*0,3*2+2,75*0,3+2,4*0,3+2,8*0,3+2,8*0,3+1,85*0,3*2+2,4*0,3+1,7*0,3+1,7*0,3*2+2,65*0,3+2,4*0,3+1,6*0,3*2</t>
  </si>
  <si>
    <t>413</t>
  </si>
  <si>
    <t>781671113</t>
  </si>
  <si>
    <t>Montáž obkladů parapetů šířky do 200 mm z dlaždic keramických kladených do malty</t>
  </si>
  <si>
    <t>694</t>
  </si>
  <si>
    <t>0,9+0,5*2+1,5+2,75*5+2,75+2,75*18+1,5*3+1,3*6+1,5*3+1*6+2,7+1,25*3+2,3*2+1,95*6+2,9+2,9+1,5*2+2,75+2,4+2,8+2,8+1,85*2+2,4+1,7+1,7*2+2,65+2,4+1,6*2</t>
  </si>
  <si>
    <t>998781203</t>
  </si>
  <si>
    <t>Přesun hmot procentní pro obklady keramické v objektech v do 24 m</t>
  </si>
  <si>
    <t>696</t>
  </si>
  <si>
    <t>783</t>
  </si>
  <si>
    <t>Dokončovací práce - nátěry</t>
  </si>
  <si>
    <t>415</t>
  </si>
  <si>
    <t>7830093.01</t>
  </si>
  <si>
    <t>Fasádní nátěr - nápis názvu školy</t>
  </si>
  <si>
    <t>106071428</t>
  </si>
  <si>
    <t>1 "pozn. P26, východní fasáda</t>
  </si>
  <si>
    <t>783401811</t>
  </si>
  <si>
    <t>Odstranění nátěrů z kovových potrubí do DN 50</t>
  </si>
  <si>
    <t>698</t>
  </si>
  <si>
    <t>417</t>
  </si>
  <si>
    <t>783425414</t>
  </si>
  <si>
    <t>Nátěry syntetické potrubí do DN 50 barva lesklý povrch 2x antikorozní, 1x základní, 2x email</t>
  </si>
  <si>
    <t>700</t>
  </si>
  <si>
    <t>"Fasádní prvky" 1,15*4+1,15*4+2,85*4+5,3*3+8,25*3+3,2*3*2+2,4*4*2</t>
  </si>
  <si>
    <t>783783321</t>
  </si>
  <si>
    <t>Nátěry tesařských konstrukcí proti dřevokazným houbám, hmyzu a plísním sanační</t>
  </si>
  <si>
    <t>702</t>
  </si>
  <si>
    <t>461,276*2,35</t>
  </si>
  <si>
    <t>784</t>
  </si>
  <si>
    <t>Dokončovací práce - malby a tapety</t>
  </si>
  <si>
    <t>419</t>
  </si>
  <si>
    <t>784121001</t>
  </si>
  <si>
    <t>Oškrabání malby v mísnostech výšky do 3,80 m</t>
  </si>
  <si>
    <t>704</t>
  </si>
  <si>
    <t>suterén II</t>
  </si>
  <si>
    <t>10,2+(5,5+1,85)*2*4 "m.č. 00.01</t>
  </si>
  <si>
    <t>2,7+(1,52+1,75)*2*3,9 "sklad</t>
  </si>
  <si>
    <t>8,8+(3,65+2,4)*2*2,8 "m.č. 00.11</t>
  </si>
  <si>
    <t>4,1+(1,7+2,4)*2*4 "m.č. 00.03</t>
  </si>
  <si>
    <t>19,2+12,99*2,45+17,2*3,3 "m.č. 00.02 chodba</t>
  </si>
  <si>
    <t>(3,5*4,5)+(4,5*2+3,5*2-1,52-1,05)*3 "m.č. 00.05 chodba</t>
  </si>
  <si>
    <t>24,8+(5,5+4,5)*2*2,86 "m.č. 00.04</t>
  </si>
  <si>
    <t>15,6+(4,04+3,85)*2*3,1 "m.č. 00.06</t>
  </si>
  <si>
    <t>18,7+(4,4+4,25)*2*3,25 "m.č. 00.07</t>
  </si>
  <si>
    <t>2,1+(2,05+1,1)*2*3 "chov</t>
  </si>
  <si>
    <t>11,7+16*3 "chodba</t>
  </si>
  <si>
    <t>6,4+12,72*(3-2) "soc. zařízení</t>
  </si>
  <si>
    <t>suterén I</t>
  </si>
  <si>
    <t>24,2+(5,5+4,4)*2*3,25 "m.č. 0.01</t>
  </si>
  <si>
    <t>3,2+(1,95+1,65)*2*3,25 "m.č. 0.02</t>
  </si>
  <si>
    <t>26,4+(5,5+4,8)*2*3,25 "m.č. 0.03</t>
  </si>
  <si>
    <t>5,1+10,5*3,25 "m.č. 0.04</t>
  </si>
  <si>
    <t>18,9+(4,4+4,3)*2*3,25 "m.č. 0.05</t>
  </si>
  <si>
    <t>11,8+(5+2,35)*2*3,25-(3,5*2,1-4) "m.č. 0.06</t>
  </si>
  <si>
    <t>6,7+(3,5+1,9)*2*(3,25-2)+(0,75*2+0,25*2)*(3,25-2) "m.č. 0.07</t>
  </si>
  <si>
    <t>2+(1,9+1,05)*2*(3,25-2) "m.č. 0.08</t>
  </si>
  <si>
    <t>21+(5,25+4)*2*3,25 "m.č. 0.09</t>
  </si>
  <si>
    <t>14,5+12,5*3,25-(3,5*2,1-4) "m.č. 0.10</t>
  </si>
  <si>
    <t>16+(4,75*2+4,15*2-2,6-2,05*2)*3,7+(2,6+2,05*2)*3,35 "m.č. 0.11</t>
  </si>
  <si>
    <t>5+(1,5+3,3)*2*3,2-(1,92*2,36-4) "m.č. 0.12</t>
  </si>
  <si>
    <t>6+12,1*(3,2-2) "m.č. 0.13</t>
  </si>
  <si>
    <t>15,6+(5,2*2+3*2+0,75*2+0,15)*3,2 "m.č. 0.14</t>
  </si>
  <si>
    <t>19,7+(6,45+3,05)*2*3,2 "m.č. 0.15</t>
  </si>
  <si>
    <t>17,4+(4,6+4,16)*2*3,2 "m.č. 0.16</t>
  </si>
  <si>
    <t>13+(4,65+3,6)*2*3,2 "m.č. 0.17</t>
  </si>
  <si>
    <t>4,4+(2,6*2+1,7*2-1,7-1,2*2)*2*3,2+(1,7+1,2*2)*2,6 "m.č. 0.18</t>
  </si>
  <si>
    <t>3,3+(3+1,1)*2*3,2 "m.č. 0.19</t>
  </si>
  <si>
    <t>6,6+(3,27+1,5)*2*3,2 "m.č. 0.20</t>
  </si>
  <si>
    <t>208,7+(50,76+0,75*2*4+0,6*2*4+0,6*4*3)*3,2-(2,7*2,15+3,65*2,15-4*2) "m.č. 0.21</t>
  </si>
  <si>
    <t>28,8+(5,7+5,05)*2*3,2 "m.č. 0.22</t>
  </si>
  <si>
    <t>14,5+(6,05+2,4)*2*3,2 "m.č. 0.23</t>
  </si>
  <si>
    <t>28,8+(5,7+5,05)*2*3,2 "m.č. 0.24</t>
  </si>
  <si>
    <t>16+(6,55+2,65)*2*3,2 "m.č. 0.25</t>
  </si>
  <si>
    <t>3,6*0,6+(3,6*2+0,6)*3,2+4*1,7+(4*2+1,7)*3,2 "m.č. 0.26</t>
  </si>
  <si>
    <t>9,8+(4,15+2,35)*2*3,2 "m.č. 0.27</t>
  </si>
  <si>
    <t>23,9+(4,85+5,1)*2*3,2 "m.č. 0.28</t>
  </si>
  <si>
    <t>12,1+(7,55+1,6)*2*3,2 "m.č. 0.29</t>
  </si>
  <si>
    <t>80+(2,6+18,01*2)*3,45+(2,6+12,74*2)*2,55 "m.č. 0.30</t>
  </si>
  <si>
    <t>10,5+(5+2,1)*2*3,2 "m.č. 0.31</t>
  </si>
  <si>
    <t>50+(6,55+7,15)*2*3,2+(2,2*2+1,45)*3,2 "m.č. 0.32</t>
  </si>
  <si>
    <t>4,1+10,34*(2,45-2) "m.č. 0.33</t>
  </si>
  <si>
    <t>2,1*2,5+2,45*2,5+(2,5*2+2,1*2+2,45)*2,6 "m.č. 0.34</t>
  </si>
  <si>
    <t>11,5+(3,6+2,7)*2*3,05-(3,15*1,45-4) "m.č. 0.35</t>
  </si>
  <si>
    <t>přízemí</t>
  </si>
  <si>
    <t>28,5+(5,95+4,8)*2*3,25-(3,1*2,15-4) "m.č. 1.01</t>
  </si>
  <si>
    <t>11,6+(3,5+3,3*2)*3,25 "m.č. 1.02</t>
  </si>
  <si>
    <t>19+(4,75+3,85)*2*3,25-(2,3*1,95-4) "m.č. 1.03</t>
  </si>
  <si>
    <t>14,2+(3,5+4,05*2)*3,25 "m.č. 1.04</t>
  </si>
  <si>
    <t>10,2+(3,8+2,75)*2*3,25 "m.č. 1.05</t>
  </si>
  <si>
    <t>20,2+(5,25+3,85)*2*3,25-(2,3*1,95-4) "m.č. 1.06</t>
  </si>
  <si>
    <t>6+(3,75+1,6)*2*3,65 "m.č. 1.12</t>
  </si>
  <si>
    <t>61,4+(9,3+6,6)*2*3,65-(2,3*2,4-4)*3 "m.č. 1.13</t>
  </si>
  <si>
    <t>208,4+(50,4+0,6*4*4+0,6*2*3+0,45*2*3)*3,65-(3,85*2,4*2-4*2)+87,22+(33,55*2+2,6)*3,9-(2,75*2,45-4)*6 "m.č. 1.14</t>
  </si>
  <si>
    <t>28,8+(5,7+5,05)*2*3,65 "m.č. 1.15</t>
  </si>
  <si>
    <t>35,9+(2,4+5,7*2)*3,65+(2,4+8,45*2)*2,8 "m.č. 1.16</t>
  </si>
  <si>
    <t>28,8+(5,7+5,05)*2*3,65 "m.č. 1.17</t>
  </si>
  <si>
    <t>16,4+(6,8+2,65)*2*3,65 "m.č. 1.18</t>
  </si>
  <si>
    <t>63,7+(9,5+6,7)*2*3,65-(2,75*2,4-4)*3 "m.č. 1.19</t>
  </si>
  <si>
    <t>12,1+50,4+(9,5+6,7)*2*3,65-(2,75*2,4-4)*3 "m.č. 1.20, 1.21</t>
  </si>
  <si>
    <t>21,1+(3,15+6,7)*2*3,65-(2,75*2,4-4) "m.č. 1.22</t>
  </si>
  <si>
    <t>41,5+(6,2+6,7)*2*3,65-(2,75*2,4*4)*2 "m.č. 1.23</t>
  </si>
  <si>
    <t>10,5+(3,45+3,05)*2*(3,65-2) "m.č. 1.24</t>
  </si>
  <si>
    <t>14,325*0,55*2 "m.č. 1.26,1.27,1.28</t>
  </si>
  <si>
    <t>4,2+(2,65+1,6)*2*(3,65-2) "m.č. 1.29</t>
  </si>
  <si>
    <t>1,6+(1,6+1)*2*(3,65-2) "m.č. 1.31</t>
  </si>
  <si>
    <t>23,1+(6,7+3,45)*2*(3,65-2) "m.č. 1.32</t>
  </si>
  <si>
    <t>I. patro</t>
  </si>
  <si>
    <t>59,4+(8,8+6,75)*2*3,65-(2,8*2,4*2-1,85*2,4-4*3) "m.č. 2.01</t>
  </si>
  <si>
    <t>28+(4,15+6,75)*2*3,65-(2,8*2,4-4) "m.č. 2.02</t>
  </si>
  <si>
    <t>201,7+(100+0,6*4*2+0,6*2*2+0,45*2*2)*3,9-(2,75*2,45-4)*6 "m.č. 2.03</t>
  </si>
  <si>
    <t>53,4+(7,85+6,8)*2*3,65-(2,4*2,4+2,65*2,4-4*2) "m.č. 2.04</t>
  </si>
  <si>
    <t>13,3+(6,8+1,95)*2*3,65 "m.č. 2.05</t>
  </si>
  <si>
    <t>20,3+(6,8+2,7)*2*3,65-(2,4*2,4-4) "m.č. 2.06</t>
  </si>
  <si>
    <t>28+(6,5+2,8)*2*3,65 "m.č. 2.07</t>
  </si>
  <si>
    <t>65,1+(9,5+6,85)*2*3,65-(2,75*2,4-4)*3 "m.č. 2.08</t>
  </si>
  <si>
    <t>65,1+(9,5+6,85)*2*3,65-(2,75*2,4-4)*3 "m.č. 2.09</t>
  </si>
  <si>
    <t>65,1+(9,5+6,85)*2*3,65-(2,75*2,4-4)*3 "m.č. 2.10</t>
  </si>
  <si>
    <t>11,5+(3,6+3,2)*2*(3,65-2) "m.č. 2.12</t>
  </si>
  <si>
    <t>3,6+(3,6+1)*2*(3,65-2) "m.č. 2.13</t>
  </si>
  <si>
    <t>20,7+(3,6+5,75)*2*(3,65-2) "m.č. 2.14</t>
  </si>
  <si>
    <t>II. patro</t>
  </si>
  <si>
    <t>61,2+(8,95+6,9)*2*3,65-(2,8*1,95+4,25*2,4-4*2) "m.č. 3.01</t>
  </si>
  <si>
    <t>28,1+(4+6,9)*2*3,65-(2,8*1,95-4) "m.č. 3.02</t>
  </si>
  <si>
    <t>200,6+(99,25+0,6*2+0,45*2+0,6*4*2)*3,65-(2,75*2,45-4)*6 "m.č. 3.03</t>
  </si>
  <si>
    <t>54,4+(8*2+6,8)*3,65-(2,4*2,4+2,65*2,4-4*2) "m.č. 3.04</t>
  </si>
  <si>
    <t>14,5+(7,25+2*2)*3,65 "m.č. 3.05</t>
  </si>
  <si>
    <t>21+(6,65+2,9)*2*3,65 "m.č. 3.06</t>
  </si>
  <si>
    <t>10,2+(2,8+6,8)*2*3,65/2 "m.č. 3.07</t>
  </si>
  <si>
    <t>65,1+(9,5+6,85)*2*3,65-(2,75*2,4-4)*3 "m.č. 3.08</t>
  </si>
  <si>
    <t>65,1+(9,5+6,85)*2*3,65-(2,75*2,4-4)*3 "m.č. 3.09</t>
  </si>
  <si>
    <t>66,1+(9,65+6,85)*2*3,65-(2,75*2,4-4)*3 "m.č. 3.10</t>
  </si>
  <si>
    <t>11,5+(3,6+3,2)*2*(3,65-2) "m.č. 3.11</t>
  </si>
  <si>
    <t>24,7+(3,6+6,85)*2*(3,65-2) "m.č. 3.12</t>
  </si>
  <si>
    <t>III. patro</t>
  </si>
  <si>
    <t>53,2+(10,6+5,15)*2*3,25-(3,6*1,9-4) "m.č. 4.01</t>
  </si>
  <si>
    <t>20,3+(7,25+2,7)*2*3,25-(2,3*1,9-4) "m.č. 4.02</t>
  </si>
  <si>
    <t>57,8+(8,05+7,25)*2*3,25-(2,3*1,9-4)*2 "m.č. 4.03</t>
  </si>
  <si>
    <t>38,8+(14,25+2,9)*2*3,25 "m.č. 4.04</t>
  </si>
  <si>
    <t>2,575*2,8+(2,8+2,575*2)*3,25 "m.č. 4.05 chodba</t>
  </si>
  <si>
    <t>784121007</t>
  </si>
  <si>
    <t>Oškrabání malby na schodišti podlaží v do 3,80 m</t>
  </si>
  <si>
    <t>-1496603953</t>
  </si>
  <si>
    <t>3,5+1,65*3*2+3,12+2,1*3*2 "schodiště m.č. 00.05</t>
  </si>
  <si>
    <t>11+15,42*2,65 "schodiště ze skladů m.č. 00.02 a 00.06</t>
  </si>
  <si>
    <t>7,9+3,5*3,25+22,5+(4,55*2+3,5)*3,55 "schodiště m.č. 0.10</t>
  </si>
  <si>
    <t>(4,4*2+10+0,6*4*2+0,7*4)*3,2 "schodiště m.č. 0.21</t>
  </si>
  <si>
    <t>4,34+6,2*3,2 "schodiště m.č. 0.26</t>
  </si>
  <si>
    <t>7,4+2,5*4*2,6 "schodiště m.č. 0.34</t>
  </si>
  <si>
    <t>55+(10+4,7*2+0,6*2*5+0,45*2*5)*3,65 "schodiště m.č. 1.14</t>
  </si>
  <si>
    <t>17,8+(7,125+2,5)*2*3,9 "schodiště m.č. 1.25</t>
  </si>
  <si>
    <t>55+(10+4,8*2+0,6*2*4+0,45*2*4)*4,2 "schodiště m.č. 2.03</t>
  </si>
  <si>
    <t>17,8+(7,125+2,5)*2*3,9 "schodiště m.č. 2.11</t>
  </si>
  <si>
    <t>II. patro, III. patro</t>
  </si>
  <si>
    <t>10*4,7+(10+4,7*2+0,6*2+0,45*2)*3,65 "schodiště m.č. 3.03</t>
  </si>
  <si>
    <t>4,825*2,8+(4,825*2+2,8)*7,5 "m.č. 4.05, nad m.č. 3.07</t>
  </si>
  <si>
    <t xml:space="preserve">19,5+(6,675+2,8)*2*3,9 "m.č. 3.13 </t>
  </si>
  <si>
    <t>421</t>
  </si>
  <si>
    <t>784181017</t>
  </si>
  <si>
    <t>Dvojnásobné pačokování na schodišti podlaží v do 3,80 m</t>
  </si>
  <si>
    <t>-886483062</t>
  </si>
  <si>
    <t>784181121</t>
  </si>
  <si>
    <t>Hloubková jednonásobná penetrace podkladu v místnostech výšky do 3,80 m</t>
  </si>
  <si>
    <t>706</t>
  </si>
  <si>
    <t>423</t>
  </si>
  <si>
    <t>784181127</t>
  </si>
  <si>
    <t>Hloubková jednonásobná bezbarvá penetrace podkladu na schodišti podlaží v do 3,80 m</t>
  </si>
  <si>
    <t>258850689</t>
  </si>
  <si>
    <t>784181011</t>
  </si>
  <si>
    <t>Dvojnásobné pačokování v místnostech v do 3,80 m</t>
  </si>
  <si>
    <t>-1103431028</t>
  </si>
  <si>
    <t>425</t>
  </si>
  <si>
    <t>784221101</t>
  </si>
  <si>
    <t>Dvojnásobné bílé malby ze směsí za sucha dobře otěruvzdorných v místnostech do 3,80 m</t>
  </si>
  <si>
    <t>-277548441</t>
  </si>
  <si>
    <t>784221107</t>
  </si>
  <si>
    <t>Dvojnásobné bílé malby ze směsí za sucha dobře otěruvzdorných na schodišti do 3,80 m</t>
  </si>
  <si>
    <t>-594042046</t>
  </si>
  <si>
    <t>427</t>
  </si>
  <si>
    <t>784221151</t>
  </si>
  <si>
    <t>Příplatek k cenám 2x maleb za sucha otěruvzdorných za barevnou malbu v odstínu světlém</t>
  </si>
  <si>
    <t>-525228277</t>
  </si>
  <si>
    <t>10187,387+1157,798</t>
  </si>
  <si>
    <t>786</t>
  </si>
  <si>
    <t>Dokončovací práce - čalounické úpravy</t>
  </si>
  <si>
    <t>786-002</t>
  </si>
  <si>
    <t>Zastiňující původní rolety vedené ve vodítku na ostění - repase vč vodítek</t>
  </si>
  <si>
    <t>"učebna 3.01" 2,8*1,95+4,25*2,4</t>
  </si>
  <si>
    <t>429</t>
  </si>
  <si>
    <t>78661R01</t>
  </si>
  <si>
    <t>Montáž zastiňujících rolet z textilií nebo umělých tkanin</t>
  </si>
  <si>
    <t>452915499</t>
  </si>
  <si>
    <t>1,9*2,05 "0.14</t>
  </si>
  <si>
    <t>1,9*2,05 "0.15</t>
  </si>
  <si>
    <t>1,9*2,05 "0.16</t>
  </si>
  <si>
    <t>1,1*1,65 "0.16</t>
  </si>
  <si>
    <t>2,3*2,15 "0.22</t>
  </si>
  <si>
    <t>2,3*2,4 "1.15</t>
  </si>
  <si>
    <t>2,3*2,4 "1.17</t>
  </si>
  <si>
    <t>2,75*2,4*3 "1.19</t>
  </si>
  <si>
    <t>2,75*2,4*3 "1.21</t>
  </si>
  <si>
    <t>2,75*2,4 "1.22</t>
  </si>
  <si>
    <t>2,75*2,4*2 "1.22</t>
  </si>
  <si>
    <t>2,8*2,4+1,85*2,4*2 "2.01</t>
  </si>
  <si>
    <t>2,8*2,4 "2.02</t>
  </si>
  <si>
    <t>2,4*2,4+1,7*2,4+2,65*2,4 "2.04</t>
  </si>
  <si>
    <t>2,4*2,4 "2.06</t>
  </si>
  <si>
    <t>1,5*2,4 "2.07</t>
  </si>
  <si>
    <t>2,75*2,4*3 "2.08</t>
  </si>
  <si>
    <t>2,75*2,4*3 "2.09</t>
  </si>
  <si>
    <t>2,75*2,4*3 "2.10</t>
  </si>
  <si>
    <t>2,8*1,95 "3.02</t>
  </si>
  <si>
    <t>2,4*2,4+1,7*2,4+2,65*2,4 "3.04</t>
  </si>
  <si>
    <t>2,4*2,4 "3.06</t>
  </si>
  <si>
    <t>2,75*2,4*3 "3.08</t>
  </si>
  <si>
    <t>2,75*2,4*3 "3.09</t>
  </si>
  <si>
    <t>2,75*2,4*3 "3.10</t>
  </si>
  <si>
    <t>3,6*1,9+1,6*1,9*2 "4.01</t>
  </si>
  <si>
    <t>2,3*1,9 "4.02</t>
  </si>
  <si>
    <t>2,3*1,9 "4.03</t>
  </si>
  <si>
    <t>631280R01</t>
  </si>
  <si>
    <t>roleta látková 1900 x 2050 mm, navinutá na hřídel, manuální ovládání řetízkem, volně visící mezi okenními křídly</t>
  </si>
  <si>
    <t>-2063375776</t>
  </si>
  <si>
    <t>Poznámka k položce:_x000D_
barevné řešení dle výběru uživatele</t>
  </si>
  <si>
    <t>1 "0.14</t>
  </si>
  <si>
    <t>1 "0.15</t>
  </si>
  <si>
    <t>1 "0.16</t>
  </si>
  <si>
    <t>431</t>
  </si>
  <si>
    <t>631280R02</t>
  </si>
  <si>
    <t>roleta látková 1100 x 1650 mm, navinutá na hřídel, manuální ovládání řetízkem, volně visící mezi okenními křídly</t>
  </si>
  <si>
    <t>-33706949</t>
  </si>
  <si>
    <t>631280R03</t>
  </si>
  <si>
    <t>roleta látková 2300 x 2150 mm, navinutá na hřídel, manuální ovládání řetízkem, volně visící mezi okenními křídly</t>
  </si>
  <si>
    <t>-1717201944</t>
  </si>
  <si>
    <t>1 "0.22</t>
  </si>
  <si>
    <t>433</t>
  </si>
  <si>
    <t>631280R04</t>
  </si>
  <si>
    <t>roleta látková 2300 x 2400 mm, navinutá na hřídel, manuální ovládání řetízkem, volně visící mezi okenními křídly</t>
  </si>
  <si>
    <t>-641749989</t>
  </si>
  <si>
    <t>1 "1.15</t>
  </si>
  <si>
    <t>1 "1.17</t>
  </si>
  <si>
    <t>631280R05</t>
  </si>
  <si>
    <t>roleta látková 2750 x 2400 mm, navinutá na hřídel, manuální ovládání řetízkem, volně visící mezi okenními křídly</t>
  </si>
  <si>
    <t>1845828933</t>
  </si>
  <si>
    <t>3 "1.19</t>
  </si>
  <si>
    <t>3 "1.21</t>
  </si>
  <si>
    <t>1 "1.22</t>
  </si>
  <si>
    <t>2 "1.23</t>
  </si>
  <si>
    <t>3 "2.08</t>
  </si>
  <si>
    <t>3 "2.09</t>
  </si>
  <si>
    <t>3 "2.10</t>
  </si>
  <si>
    <t>3 "3.08</t>
  </si>
  <si>
    <t>3 "3.09</t>
  </si>
  <si>
    <t>3 "3.10</t>
  </si>
  <si>
    <t>435</t>
  </si>
  <si>
    <t>631280R06</t>
  </si>
  <si>
    <t>roleta látková 2800 x 2400 mm, navinutá na hřídel, manuální ovládání řetízkem, volně visící mezi okenními křídly</t>
  </si>
  <si>
    <t>2014148630</t>
  </si>
  <si>
    <t>1 "2.01</t>
  </si>
  <si>
    <t>1 "2.02</t>
  </si>
  <si>
    <t>631280R07</t>
  </si>
  <si>
    <t>roleta látková 1850 x 2400 mm, navinutá na hřídel, manuální ovládání řetízkem, volně visící mezi okenními křídly</t>
  </si>
  <si>
    <t>1886614908</t>
  </si>
  <si>
    <t>437</t>
  </si>
  <si>
    <t>631280R08</t>
  </si>
  <si>
    <t>roleta látková 2400 x 2400 mm, navinutá na hřídel, manuální ovládání řetízkem, volně visící mezi okenními křídly</t>
  </si>
  <si>
    <t>1599750973</t>
  </si>
  <si>
    <t>1 "2.04</t>
  </si>
  <si>
    <t>1 "2.06</t>
  </si>
  <si>
    <t>1 "3.04</t>
  </si>
  <si>
    <t>1 "3.06</t>
  </si>
  <si>
    <t>631280R09</t>
  </si>
  <si>
    <t>roleta látková 1700 x 2400 mm, navinutá na hřídel, manuální ovládání řetízkem, volně visící mezi okenními křídly</t>
  </si>
  <si>
    <t>-1180169426</t>
  </si>
  <si>
    <t>439</t>
  </si>
  <si>
    <t>631280R10</t>
  </si>
  <si>
    <t>roleta látková 2650 x 2400 mm, navinutá na hřídel, manuální ovládání řetízkem, volně visící mezi okenními křídly</t>
  </si>
  <si>
    <t>-1754230917</t>
  </si>
  <si>
    <t>631280R11</t>
  </si>
  <si>
    <t>roleta látková 1500 x 2400 mm, navinutá na hřídel, manuální ovládání řetízkem, volně visící mezi okenními křídly</t>
  </si>
  <si>
    <t>-1495203863</t>
  </si>
  <si>
    <t>1 "2.07</t>
  </si>
  <si>
    <t>441</t>
  </si>
  <si>
    <t>631280R12</t>
  </si>
  <si>
    <t>roleta látková 2800 x 1950 mm, navinutá na hřídel, manuální ovládání řetízkem, volně visící mezi okenními křídly</t>
  </si>
  <si>
    <t>-699326699</t>
  </si>
  <si>
    <t>1 "3.02</t>
  </si>
  <si>
    <t>631280R13</t>
  </si>
  <si>
    <t>roleta látková 3600 x 1900 mm, navinutá na hřídel, manuální ovládání řetízkem, volně visící mezi okenními křídly</t>
  </si>
  <si>
    <t>-886104191</t>
  </si>
  <si>
    <t>1 "4.01</t>
  </si>
  <si>
    <t>443</t>
  </si>
  <si>
    <t>631280R14</t>
  </si>
  <si>
    <t>roleta látková 1600 x 1900 mm, navinutá na hřídel, manuální ovládání řetízkem, volně visící mezi okenními křídly</t>
  </si>
  <si>
    <t>-1232021751</t>
  </si>
  <si>
    <t>2 "4.01</t>
  </si>
  <si>
    <t>631280R15</t>
  </si>
  <si>
    <t>roleta látková 2300 x 1900 mm, navinutá na hřídel, manuální ovládání řetízkem, volně visící mezi okenními křídly</t>
  </si>
  <si>
    <t>-256219313</t>
  </si>
  <si>
    <t>1 "4.02</t>
  </si>
  <si>
    <t>1 "4.03</t>
  </si>
  <si>
    <t>445</t>
  </si>
  <si>
    <t>78662R01</t>
  </si>
  <si>
    <t>Montáž vertikální žaluzie vnitřní z látkových lamel</t>
  </si>
  <si>
    <t>-494721013</t>
  </si>
  <si>
    <t>1*2,2 "00.01</t>
  </si>
  <si>
    <t>2,5*2 "00.04</t>
  </si>
  <si>
    <t>2,5*2 "00.07</t>
  </si>
  <si>
    <t>1,5*2,2 "00.11</t>
  </si>
  <si>
    <t>4,3*2,6 "0.01</t>
  </si>
  <si>
    <t>3,5*2,6 "0.03</t>
  </si>
  <si>
    <t>3,6*2,6 "0.05</t>
  </si>
  <si>
    <t>2,8*2,5 "0.09</t>
  </si>
  <si>
    <t>2,6*2,5 "0.11</t>
  </si>
  <si>
    <t>2,4*2,6 "0.14</t>
  </si>
  <si>
    <t>2,4*2,5 "0.16</t>
  </si>
  <si>
    <t>1,5*2 "0.16</t>
  </si>
  <si>
    <t>2,8*2,5 "0.22</t>
  </si>
  <si>
    <t>2,8*2,5 "0.24</t>
  </si>
  <si>
    <t>2*2,5 "0.25</t>
  </si>
  <si>
    <t>3,6*2,65 "1.01</t>
  </si>
  <si>
    <t>1,8*2,6 "1.01</t>
  </si>
  <si>
    <t>1,65*2,55*2 "1.02</t>
  </si>
  <si>
    <t>2,8*2,45 "1.03</t>
  </si>
  <si>
    <t>1,45*2,45 "1.05</t>
  </si>
  <si>
    <t>1,45*2,6 "1.05</t>
  </si>
  <si>
    <t>2,8*2,45 "1.06</t>
  </si>
  <si>
    <t>2,8*2,9*3 "1.13</t>
  </si>
  <si>
    <t>1,6*2,5*2 "1.13</t>
  </si>
  <si>
    <t>2*2,9 "m.č. 1.18</t>
  </si>
  <si>
    <t>3,25*2,9 "1.22</t>
  </si>
  <si>
    <t>3,3*2,9 "2.02</t>
  </si>
  <si>
    <t>2,9*2,9 "2.06</t>
  </si>
  <si>
    <t>2*2,9 "2.07</t>
  </si>
  <si>
    <t>3,3*2,45 "3.02</t>
  </si>
  <si>
    <t>2,9*2,9 "3.06</t>
  </si>
  <si>
    <t>2,8*2,4 "4.02</t>
  </si>
  <si>
    <t>553462R01</t>
  </si>
  <si>
    <t>žaluzie vertikální interiérová 1000x2200 mm z látkových lamel, manuální ovládání pomocí řetízku a šňůry, horní nosič z oboustranně lakovaného hliníku</t>
  </si>
  <si>
    <t>-932089199</t>
  </si>
  <si>
    <t>Poznámka k položce:_x000D_
barva, dekor lamel dle výběru uživatele</t>
  </si>
  <si>
    <t>1 "00.01</t>
  </si>
  <si>
    <t>447</t>
  </si>
  <si>
    <t>553462R02</t>
  </si>
  <si>
    <t>žaluzie vertikální interiérová 2500x2200 mm z látkových lamel, manuální ovládání pomocí řetízku a šňůry, horní nosič z oboustranně lakovaného hliníku</t>
  </si>
  <si>
    <t>-1950318490</t>
  </si>
  <si>
    <t>1 "00.04</t>
  </si>
  <si>
    <t>1 "00.07</t>
  </si>
  <si>
    <t>553462R03</t>
  </si>
  <si>
    <t>žaluzie vertikální interiérová 1500x2200 mm z látkových lamel, manuální ovládání pomocí řetízku a šňůry, horní nosič z oboustranně lakovaného hliníku</t>
  </si>
  <si>
    <t>1761373689</t>
  </si>
  <si>
    <t>1 "00.11</t>
  </si>
  <si>
    <t>449</t>
  </si>
  <si>
    <t>553462R04</t>
  </si>
  <si>
    <t>žaluzie vertikální interiérová 4300x2600 mm z látkových lamel, manuální ovládání pomocí řetízku a šňůry, horní nosič z oboustranně lakovaného hliníku</t>
  </si>
  <si>
    <t>-1569648239</t>
  </si>
  <si>
    <t>553462R05</t>
  </si>
  <si>
    <t>žaluzie vertikální interiérová 3500x2600 mm z látkových lamel, manuální ovládání pomocí řetízku a šňůry, horní nosič z oboustranně lakovaného hliníku</t>
  </si>
  <si>
    <t>1230809965</t>
  </si>
  <si>
    <t>1 "00.03</t>
  </si>
  <si>
    <t>451</t>
  </si>
  <si>
    <t>553462R06</t>
  </si>
  <si>
    <t>žaluzie vertikální interiérová 3600x2600 mm z látkových lamel, manuální ovládání pomocí řetízku a šňůry, horní nosič z oboustranně lakovaného hliníku</t>
  </si>
  <si>
    <t>-1202552618</t>
  </si>
  <si>
    <t>1 "00.05</t>
  </si>
  <si>
    <t>553462R07</t>
  </si>
  <si>
    <t>žaluzie vertikální interiérová 2800x2500 mm z látkových lamel, manuální ovládání pomocí řetízku a šňůry, horní nosič z oboustranně lakovaného hliníku</t>
  </si>
  <si>
    <t>-1881929662</t>
  </si>
  <si>
    <t>1 "00.09</t>
  </si>
  <si>
    <t>1 "00.22</t>
  </si>
  <si>
    <t>1 "00.24</t>
  </si>
  <si>
    <t>453</t>
  </si>
  <si>
    <t>553462R08</t>
  </si>
  <si>
    <t>žaluzie vertikální interiérová 2600x2500 mm z látkových lamel, manuální ovládání pomocí řetízku a šňůry, horní nosič z oboustranně lakovaného hliníku</t>
  </si>
  <si>
    <t>-516198705</t>
  </si>
  <si>
    <t>553462R09</t>
  </si>
  <si>
    <t>žaluzie vertikální interiérová 2400x2600 mm z látkových lamel, manuální ovládání pomocí řetízku a šňůry, horní nosič z oboustranně lakovaného hliníku</t>
  </si>
  <si>
    <t>-2090045789</t>
  </si>
  <si>
    <t>1 "00.14</t>
  </si>
  <si>
    <t>455</t>
  </si>
  <si>
    <t>553462R10</t>
  </si>
  <si>
    <t>žaluzie vertikální interiérová 2400x2500 mm z látkových lamel, manuální ovládání pomocí řetízku a šňůry, horní nosič z oboustranně lakovaného hliníku</t>
  </si>
  <si>
    <t>-301973259</t>
  </si>
  <si>
    <t>1 "00.15</t>
  </si>
  <si>
    <t>1 "00.16</t>
  </si>
  <si>
    <t>553462R11</t>
  </si>
  <si>
    <t>žaluzie vertikální interiérová 1500x2000 mm z látkových lamel, manuální ovládání pomocí řetízku a šňůry, horní nosič z oboustranně lakovaného hliníku</t>
  </si>
  <si>
    <t>293833866</t>
  </si>
  <si>
    <t>457</t>
  </si>
  <si>
    <t>553462R12</t>
  </si>
  <si>
    <t>žaluzie vertikální interiérová 2000x2500 mm z látkových lamel, manuální ovládání pomocí řetízku a šňůry, horní nosič z oboustranně lakovaného hliníku</t>
  </si>
  <si>
    <t>-396912068</t>
  </si>
  <si>
    <t>1 "00.25</t>
  </si>
  <si>
    <t>553462R13</t>
  </si>
  <si>
    <t>žaluzie vertikální interiérová 3600x2650 mm z látkových lamel, manuální ovládání pomocí řetízku a šňůry, horní nosič z oboustranně lakovaného hliníku</t>
  </si>
  <si>
    <t>-206457732</t>
  </si>
  <si>
    <t>1 "1.01</t>
  </si>
  <si>
    <t>459</t>
  </si>
  <si>
    <t>553462R14</t>
  </si>
  <si>
    <t>žaluzie vertikální interiérová 1800x2600 mm z látkových lamel, manuální ovládání pomocí řetízku a šňůry, horní nosič z oboustranně lakovaného hliníku</t>
  </si>
  <si>
    <t>1253958244</t>
  </si>
  <si>
    <t>553462R15</t>
  </si>
  <si>
    <t>žaluzie vertikální interiérová 1650x2550 mm z látkových lamel, manuální ovládání pomocí řetízku a šňůry, horní nosič z oboustranně lakovaného hliníku</t>
  </si>
  <si>
    <t>1990371845</t>
  </si>
  <si>
    <t>2 "1.02</t>
  </si>
  <si>
    <t>461</t>
  </si>
  <si>
    <t>553462R16</t>
  </si>
  <si>
    <t>žaluzie vertikální interiérová 2800x2450 mm z látkových lamel, manuální ovládání pomocí řetízku a šňůry, horní nosič z oboustranně lakovaného hliníku</t>
  </si>
  <si>
    <t>1678150977</t>
  </si>
  <si>
    <t>1 "1.03</t>
  </si>
  <si>
    <t>1 "1.06</t>
  </si>
  <si>
    <t>553462R17</t>
  </si>
  <si>
    <t>žaluzie vertikální interiérová 1450x2450 mm z látkových lamel, manuální ovládání pomocí řetízku a šňůry, horní nosič z oboustranně lakovaného hliníku</t>
  </si>
  <si>
    <t>-196529837</t>
  </si>
  <si>
    <t>1 "1.05</t>
  </si>
  <si>
    <t>463</t>
  </si>
  <si>
    <t>553462R18</t>
  </si>
  <si>
    <t>žaluzie vertikální interiérová 1450x2600 mm z látkových lamel, manuální ovládání pomocí řetízku a šňůry, horní nosič z oboustranně lakovaného hliníku</t>
  </si>
  <si>
    <t>1020956044</t>
  </si>
  <si>
    <t>553462R19</t>
  </si>
  <si>
    <t>žaluzie vertikální interiérová 2800x2900 mm z látkových lamel, manuální ovládání pomocí řetízku a šňůry, horní nosič z oboustranně lakovaného hliníku</t>
  </si>
  <si>
    <t>1863541605</t>
  </si>
  <si>
    <t>3 "1.13</t>
  </si>
  <si>
    <t>465</t>
  </si>
  <si>
    <t>553462R20</t>
  </si>
  <si>
    <t>žaluzie vertikální interiérová 1600x2500 mm z látkových lamel, manuální ovládání pomocí řetízku a šňůry, horní nosič z oboustranně lakovaného hliníku</t>
  </si>
  <si>
    <t>-119701221</t>
  </si>
  <si>
    <t>2 "1.13</t>
  </si>
  <si>
    <t>553462R21</t>
  </si>
  <si>
    <t>žaluzie vertikální interiérová 2000x2900 mm z látkových lamel, manuální ovládání pomocí řetízku a šňůry, horní nosič z oboustranně lakovaného hliníku</t>
  </si>
  <si>
    <t>-1699926241</t>
  </si>
  <si>
    <t>1 "1.18</t>
  </si>
  <si>
    <t>467</t>
  </si>
  <si>
    <t>553462R22</t>
  </si>
  <si>
    <t>žaluzie vertikální interiérová 3250x2900 mm z látkových lamel, manuální ovládání pomocí řetízku a šňůry, horní nosič z oboustranně lakovaného hliníku</t>
  </si>
  <si>
    <t>1061326191</t>
  </si>
  <si>
    <t>553462R23</t>
  </si>
  <si>
    <t>žaluzie vertikální interiérová 3300x2900 mm z látkových lamel, manuální ovládání pomocí řetízku a šňůry, horní nosič z oboustranně lakovaného hliníku</t>
  </si>
  <si>
    <t>1216819169</t>
  </si>
  <si>
    <t>469</t>
  </si>
  <si>
    <t>553462R24</t>
  </si>
  <si>
    <t>žaluzie vertikální interiérová 2900x2900 mm z látkových lamel, manuální ovládání pomocí řetízku a šňůry, horní nosič z oboustranně lakovaného hliníku</t>
  </si>
  <si>
    <t>1966248487</t>
  </si>
  <si>
    <t>553462R25</t>
  </si>
  <si>
    <t>973103465</t>
  </si>
  <si>
    <t>471</t>
  </si>
  <si>
    <t>553462R26</t>
  </si>
  <si>
    <t>žaluzie vertikální interiérová 3300x2450 mm z látkových lamel, manuální ovládání pomocí řetízku a šňůry, horní nosič z oboustranně lakovaného hliníku</t>
  </si>
  <si>
    <t>-1506526077</t>
  </si>
  <si>
    <t>553462R27</t>
  </si>
  <si>
    <t>žaluzie vertikální interiérová 2800x2400 mm z látkových lamel, manuální ovládání pomocí řetízku a šňůry, horní nosič z oboustranně lakovaného hliníku</t>
  </si>
  <si>
    <t>1903739044</t>
  </si>
  <si>
    <t>473</t>
  </si>
  <si>
    <t>998786203</t>
  </si>
  <si>
    <t>Přesun hmot procentní pro čalounické úpravy v objektech v do 24 m</t>
  </si>
  <si>
    <t>714</t>
  </si>
  <si>
    <t>Soupis:</t>
  </si>
  <si>
    <t>Elektro - Budova A</t>
  </si>
  <si>
    <t>Úroveň 3:</t>
  </si>
  <si>
    <t>01 - Hromosvod</t>
  </si>
  <si>
    <t xml:space="preserve">      741.1 - Hromosvod - montáž</t>
  </si>
  <si>
    <t xml:space="preserve">      741.2 - Hromosvod - zemní práce</t>
  </si>
  <si>
    <t xml:space="preserve">      741.3 - Hromosvod - demontáž</t>
  </si>
  <si>
    <t xml:space="preserve">      741.4 - Hromosvod - nosný materiál</t>
  </si>
  <si>
    <t xml:space="preserve">      741.5 - Revize - hromosvod</t>
  </si>
  <si>
    <t>741.1</t>
  </si>
  <si>
    <t>Hromosvod - montáž</t>
  </si>
  <si>
    <t>210 22-0020</t>
  </si>
  <si>
    <t>Montáž uzemňovacího vedení vodičů FeZn pomocí svorek v zemi páskou do 120 mm2 ve městské zástavbě</t>
  </si>
  <si>
    <t>-1813004685</t>
  </si>
  <si>
    <t>210 22-0101</t>
  </si>
  <si>
    <t>Montáž hromosvodného vedení svodových vodičů s podpěrami průměru do 10 mm</t>
  </si>
  <si>
    <t>2143938487</t>
  </si>
  <si>
    <t>210 22-0212</t>
  </si>
  <si>
    <t>Montáž tyčí jímacích délky do 3 m na konstrukci zděnou</t>
  </si>
  <si>
    <t>1161227550</t>
  </si>
  <si>
    <t>210 22-0201</t>
  </si>
  <si>
    <t>Montáž tyčí jímacích na střešní hřeben do délky 3m</t>
  </si>
  <si>
    <t>-216924711</t>
  </si>
  <si>
    <t>210 22-0301</t>
  </si>
  <si>
    <t>Montáž svorek hromosvodných typu SS, SR 03 se 2 šrouby</t>
  </si>
  <si>
    <t>-582732153</t>
  </si>
  <si>
    <t>210 22-0302</t>
  </si>
  <si>
    <t>Montáž svorek hromosvodných typu ST, SJ, SK, SZ, SR 01, 02 se 3 a více šrouby</t>
  </si>
  <si>
    <t>-269302902</t>
  </si>
  <si>
    <t>210 22-0372</t>
  </si>
  <si>
    <t>Montáž ochranných prvků - úhelníků nebo trubek do zdiva</t>
  </si>
  <si>
    <t>-651322973</t>
  </si>
  <si>
    <t>210 22-0401</t>
  </si>
  <si>
    <t>Montáž vedení hromosvodné - štítků k označení svodů</t>
  </si>
  <si>
    <t>98300154</t>
  </si>
  <si>
    <t>210 22-0431</t>
  </si>
  <si>
    <t>Montáž vedení hromosvodné - tvarování prvků</t>
  </si>
  <si>
    <t>1195699054</t>
  </si>
  <si>
    <t>210 22-0451</t>
  </si>
  <si>
    <t>Montáž vedení hromosvodné - ochranného pospojování volně nebo pod omítku</t>
  </si>
  <si>
    <t>1693751765</t>
  </si>
  <si>
    <t>210 22-0452</t>
  </si>
  <si>
    <t>Montáž vedení hromosvodné - ochranného pospojování pevně</t>
  </si>
  <si>
    <t>146204157</t>
  </si>
  <si>
    <t>743-3</t>
  </si>
  <si>
    <t>Montážní práce,které nejsou obsaženy v ceníku</t>
  </si>
  <si>
    <t>1104483865</t>
  </si>
  <si>
    <t>210 22-0361</t>
  </si>
  <si>
    <t>Montáž zemnících tyčí do dl.2m</t>
  </si>
  <si>
    <t>532930696</t>
  </si>
  <si>
    <t>210 22-0457</t>
  </si>
  <si>
    <t>Obsyp vedení Bentonitem</t>
  </si>
  <si>
    <t>1694794957</t>
  </si>
  <si>
    <t>741.2</t>
  </si>
  <si>
    <t>Hromosvod - zemní práce</t>
  </si>
  <si>
    <t>460 07-0753</t>
  </si>
  <si>
    <t>Hloub. jamy ručně v tř. 3/ sondy  pro zjišt. polohy podzem.vedení, jáma pro montáž zem.t</t>
  </si>
  <si>
    <t>232388471</t>
  </si>
  <si>
    <t>460 12-0013</t>
  </si>
  <si>
    <t>Zásyp jam ručně v hornině třídy 3</t>
  </si>
  <si>
    <t>452411638</t>
  </si>
  <si>
    <t>460 20-0153</t>
  </si>
  <si>
    <t>Hloubení kabelových nezapažených rýh ručně š 35 cm, hl 70 cm, v hornině tř 3</t>
  </si>
  <si>
    <t>1246019883</t>
  </si>
  <si>
    <t>460 56-0053</t>
  </si>
  <si>
    <t>Zásyp rýh ručně šířky 35 cm, hloubky 70 cm, z horniny třídy 3</t>
  </si>
  <si>
    <t>-159339081</t>
  </si>
  <si>
    <t>460 00 3041</t>
  </si>
  <si>
    <t>Rozebrání dlažeb - ručně, spáry zalité</t>
  </si>
  <si>
    <t>-2114015868</t>
  </si>
  <si>
    <t>460 62-5093</t>
  </si>
  <si>
    <t>Odstranění podkladních vrstev</t>
  </si>
  <si>
    <t>2045517637</t>
  </si>
  <si>
    <t>7433-1</t>
  </si>
  <si>
    <t>Zajištění výkopu</t>
  </si>
  <si>
    <t>2125871357</t>
  </si>
  <si>
    <t>7433-2</t>
  </si>
  <si>
    <t>Vytyčení podzemních sítí / kabel nn,vodovod, sdělovací kabel /</t>
  </si>
  <si>
    <t>-1405615722</t>
  </si>
  <si>
    <t>460 03-0171</t>
  </si>
  <si>
    <t>Sejmutí živice do 5cm</t>
  </si>
  <si>
    <t>320037174</t>
  </si>
  <si>
    <t>460 03-0191</t>
  </si>
  <si>
    <t>Řezání spáry  v podkladu živičném tl.5cm</t>
  </si>
  <si>
    <t>146621297</t>
  </si>
  <si>
    <t>460 60-0023</t>
  </si>
  <si>
    <t>Odvoz zeminy přes 500m do 1000m</t>
  </si>
  <si>
    <t>-700985008</t>
  </si>
  <si>
    <t>460 65-0031</t>
  </si>
  <si>
    <t>Podkladová vrstva pod vč.zhutnění pod litý asfalt</t>
  </si>
  <si>
    <t>-341979780</t>
  </si>
  <si>
    <t>460 65-0131</t>
  </si>
  <si>
    <t>Kryt výkopu z litého asfaltu tl. 2cm</t>
  </si>
  <si>
    <t>1488416867</t>
  </si>
  <si>
    <t>460 62-0013</t>
  </si>
  <si>
    <t>Úprava terénu se zhutněním</t>
  </si>
  <si>
    <t>-1586134875</t>
  </si>
  <si>
    <t>7433-3</t>
  </si>
  <si>
    <t>Pasivní ochrana zemních svorek</t>
  </si>
  <si>
    <t>919184017</t>
  </si>
  <si>
    <t>741.3</t>
  </si>
  <si>
    <t>Hromosvod - demontáž</t>
  </si>
  <si>
    <t>7434-1</t>
  </si>
  <si>
    <t>Demontáž jímacího vedení vč.podpěr</t>
  </si>
  <si>
    <t>1592764912</t>
  </si>
  <si>
    <t>7434-2</t>
  </si>
  <si>
    <t>Demontáž jímacích tyčí do 3m</t>
  </si>
  <si>
    <t>-425556314</t>
  </si>
  <si>
    <t>7434-3</t>
  </si>
  <si>
    <t>Demontáž hromosvodových svorek do 2 šroubů</t>
  </si>
  <si>
    <t>-1096841127</t>
  </si>
  <si>
    <t>7434-4</t>
  </si>
  <si>
    <t>Dtto  - ale nad 3 šrouby</t>
  </si>
  <si>
    <t>2124516517</t>
  </si>
  <si>
    <t>7434-5</t>
  </si>
  <si>
    <t>Demontáž ochranného úhelníku</t>
  </si>
  <si>
    <t>-754887578</t>
  </si>
  <si>
    <t>741.4</t>
  </si>
  <si>
    <t>Hromosvod - nosný materiál</t>
  </si>
  <si>
    <t>156 1526</t>
  </si>
  <si>
    <t>Jímací vodič AlMgSi 8</t>
  </si>
  <si>
    <t>877661514</t>
  </si>
  <si>
    <t>354 41451</t>
  </si>
  <si>
    <t>Podpěra vedení do zdi PV 01</t>
  </si>
  <si>
    <t>-1450580257</t>
  </si>
  <si>
    <t>354 34919</t>
  </si>
  <si>
    <t>Příložka - upevnění vodiče na atice</t>
  </si>
  <si>
    <t>-1506704653</t>
  </si>
  <si>
    <t>35 441 120</t>
  </si>
  <si>
    <t>Zemnící pásek FeZn 30/4</t>
  </si>
  <si>
    <t>375218158</t>
  </si>
  <si>
    <t>354 41885</t>
  </si>
  <si>
    <t>Svorka SS  N</t>
  </si>
  <si>
    <t>-578514891</t>
  </si>
  <si>
    <t>354 41895</t>
  </si>
  <si>
    <t>Svorka SP1  N</t>
  </si>
  <si>
    <t>-1805516536</t>
  </si>
  <si>
    <t>354 41925</t>
  </si>
  <si>
    <t>Svorka zkušební  SZ   N</t>
  </si>
  <si>
    <t>17954466</t>
  </si>
  <si>
    <t>354 41830</t>
  </si>
  <si>
    <t>Ochranný úhelník OÚ  N</t>
  </si>
  <si>
    <t>-1056825231</t>
  </si>
  <si>
    <t>354 41840</t>
  </si>
  <si>
    <t>Držák OÚ do zdi</t>
  </si>
  <si>
    <t>1319928455</t>
  </si>
  <si>
    <t>354 41875</t>
  </si>
  <si>
    <t>Svorka SK   N</t>
  </si>
  <si>
    <t>1716402840</t>
  </si>
  <si>
    <t>7435-1</t>
  </si>
  <si>
    <t>Jímací tyč dl. 1m, AlMgSi, kompletní</t>
  </si>
  <si>
    <t>1977996666</t>
  </si>
  <si>
    <t>7435-2</t>
  </si>
  <si>
    <t>jímací tyč dl. 1,5m, AlMgSi, kompletní</t>
  </si>
  <si>
    <t>1498841445</t>
  </si>
  <si>
    <t>7435-3</t>
  </si>
  <si>
    <t>jímací tyč dl.3m, AlMgSi, kompletní vč bet.podstavce</t>
  </si>
  <si>
    <t>831244535</t>
  </si>
  <si>
    <t>354 41905</t>
  </si>
  <si>
    <t>Svorka SO   N</t>
  </si>
  <si>
    <t>-1393431881</t>
  </si>
  <si>
    <t>354 41915</t>
  </si>
  <si>
    <t>Svorka SJ1b   N</t>
  </si>
  <si>
    <t>1201432676</t>
  </si>
  <si>
    <t>7435-2.1</t>
  </si>
  <si>
    <t>Popěra vedení PV15   N</t>
  </si>
  <si>
    <t>-574295846</t>
  </si>
  <si>
    <t>7435-3.1</t>
  </si>
  <si>
    <t>Podpěra vedení PV11   N</t>
  </si>
  <si>
    <t>240959633</t>
  </si>
  <si>
    <t>7435-4</t>
  </si>
  <si>
    <t>Podpěra vedení PV21d  beton/plast vč.podložky</t>
  </si>
  <si>
    <t>238428088</t>
  </si>
  <si>
    <t>7435-5</t>
  </si>
  <si>
    <t>Svorka SR 03</t>
  </si>
  <si>
    <t>-1413202445</t>
  </si>
  <si>
    <t>7435-6</t>
  </si>
  <si>
    <t>Drobný montážní materiál, který není obsažen v ceníku</t>
  </si>
  <si>
    <t>492265088</t>
  </si>
  <si>
    <t>7435-7</t>
  </si>
  <si>
    <t>Zemnící tyč dl.do 2m vč. svorky</t>
  </si>
  <si>
    <t>2091566102</t>
  </si>
  <si>
    <t>741.5</t>
  </si>
  <si>
    <t>Revize - hromosvod</t>
  </si>
  <si>
    <t>210 28-0211</t>
  </si>
  <si>
    <t>Měření zemních odporů zemniče prvního nebo samostatného</t>
  </si>
  <si>
    <t>-1586055893</t>
  </si>
  <si>
    <t>210 28-0215</t>
  </si>
  <si>
    <t>Příplatek za další zemnič v síti</t>
  </si>
  <si>
    <t>-1527671549</t>
  </si>
  <si>
    <t>210 28-0223</t>
  </si>
  <si>
    <t>Měření zemních odporů zemnnící sítě délky pásku do 500 m</t>
  </si>
  <si>
    <t>1326132011</t>
  </si>
  <si>
    <t>7439-1</t>
  </si>
  <si>
    <t>Kontrola jímací soustavy</t>
  </si>
  <si>
    <t>776969472</t>
  </si>
  <si>
    <t>02 - Temperování okapních svodů</t>
  </si>
  <si>
    <t xml:space="preserve">      741.6 - Střecha nad administrativní částí</t>
  </si>
  <si>
    <t xml:space="preserve">      741.7 - Střecha nad učebnou č.33</t>
  </si>
  <si>
    <t xml:space="preserve">      741.8 - Valbová střecha nad hlavní budovou</t>
  </si>
  <si>
    <t>741.6</t>
  </si>
  <si>
    <t>Střecha nad administrativní částí</t>
  </si>
  <si>
    <t>7416.01</t>
  </si>
  <si>
    <t>kabel CYKY 3Cx2,5</t>
  </si>
  <si>
    <t>-107300970</t>
  </si>
  <si>
    <t>7416.02</t>
  </si>
  <si>
    <t>kabel JYTY 2x1</t>
  </si>
  <si>
    <t>589671491</t>
  </si>
  <si>
    <t>7416.03</t>
  </si>
  <si>
    <t>kabel JYTY 4x1</t>
  </si>
  <si>
    <t>-336893579</t>
  </si>
  <si>
    <t>7416.04</t>
  </si>
  <si>
    <t>trubka PVC FPKu-es-F-UV20 vč.příslušenství</t>
  </si>
  <si>
    <t>688452639</t>
  </si>
  <si>
    <t>7416.05</t>
  </si>
  <si>
    <t>jistič LTN 16A"B" doplnění stáv.rozvaděče</t>
  </si>
  <si>
    <t>-1177957078</t>
  </si>
  <si>
    <t>7416.06</t>
  </si>
  <si>
    <t>krabice odbočná 6455-2xP</t>
  </si>
  <si>
    <t>-261426992</t>
  </si>
  <si>
    <t>7416.07</t>
  </si>
  <si>
    <t>topný kabel TO-2R-19-380</t>
  </si>
  <si>
    <t>441356007</t>
  </si>
  <si>
    <t>7416.08</t>
  </si>
  <si>
    <t>SYFOK - P/10</t>
  </si>
  <si>
    <t>-699210368</t>
  </si>
  <si>
    <t>7416.09</t>
  </si>
  <si>
    <t>střešní úchyt ZnTi - 1 balení</t>
  </si>
  <si>
    <t>440276244</t>
  </si>
  <si>
    <t>7416.10</t>
  </si>
  <si>
    <t>vlhkostní čidlo ETOR-55/10</t>
  </si>
  <si>
    <t>-450249533</t>
  </si>
  <si>
    <t>7416.11</t>
  </si>
  <si>
    <t>teplotní čidlo ST1111 - 10</t>
  </si>
  <si>
    <t>1245450729</t>
  </si>
  <si>
    <t>7416.12</t>
  </si>
  <si>
    <t>ovládací skříň - dle výkresu E06</t>
  </si>
  <si>
    <t>-900926512</t>
  </si>
  <si>
    <t>7416.13</t>
  </si>
  <si>
    <t>montáž kabelů CYKY, JYTY</t>
  </si>
  <si>
    <t>991356003</t>
  </si>
  <si>
    <t>7416.14</t>
  </si>
  <si>
    <t>montáž trubek PVC</t>
  </si>
  <si>
    <t>1855461573</t>
  </si>
  <si>
    <t>7416.15</t>
  </si>
  <si>
    <t>montáž odbočných krabic</t>
  </si>
  <si>
    <t>-1671269442</t>
  </si>
  <si>
    <t>7416.16</t>
  </si>
  <si>
    <t>montáž topného kabelu</t>
  </si>
  <si>
    <t>-2067427185</t>
  </si>
  <si>
    <t>7416.17</t>
  </si>
  <si>
    <t>montáž ovládací skříně a seřízení regulátoru</t>
  </si>
  <si>
    <t>268988252</t>
  </si>
  <si>
    <t>7416.18</t>
  </si>
  <si>
    <t>ukončení vodičů do 2,5</t>
  </si>
  <si>
    <t>-216378079</t>
  </si>
  <si>
    <t>7416.19</t>
  </si>
  <si>
    <t>montáž vlhkostního a tepelného čidla</t>
  </si>
  <si>
    <t>597036716</t>
  </si>
  <si>
    <t>7416.20</t>
  </si>
  <si>
    <t>výpomocné práce /sekání a začištění drážky/</t>
  </si>
  <si>
    <t>1986757872</t>
  </si>
  <si>
    <t>7416.22</t>
  </si>
  <si>
    <t>revize topných kabelů, vč napsání revizní zprávy</t>
  </si>
  <si>
    <t>1459957051</t>
  </si>
  <si>
    <t>741.7</t>
  </si>
  <si>
    <t>Střecha nad učebnou č.33</t>
  </si>
  <si>
    <t>7417.01</t>
  </si>
  <si>
    <t>309508174</t>
  </si>
  <si>
    <t>7417.02</t>
  </si>
  <si>
    <t>kabel CYKY 5Cx4</t>
  </si>
  <si>
    <t>1499504498</t>
  </si>
  <si>
    <t>7417.03</t>
  </si>
  <si>
    <t>396412122</t>
  </si>
  <si>
    <t>7417.04</t>
  </si>
  <si>
    <t>-1374938093</t>
  </si>
  <si>
    <t>7417.05</t>
  </si>
  <si>
    <t>-1241255370</t>
  </si>
  <si>
    <t>7417.06</t>
  </si>
  <si>
    <t>jistič LTN 20A/3"B" doplnění stáv.rozvaděče</t>
  </si>
  <si>
    <t>1829487163</t>
  </si>
  <si>
    <t>7417.07</t>
  </si>
  <si>
    <t>-1737590108</t>
  </si>
  <si>
    <t>7417.08</t>
  </si>
  <si>
    <t>topný kabel TO-2R-40-800</t>
  </si>
  <si>
    <t>-123592924</t>
  </si>
  <si>
    <t>7417.10</t>
  </si>
  <si>
    <t>-532575595</t>
  </si>
  <si>
    <t>7417.11</t>
  </si>
  <si>
    <t>238149290</t>
  </si>
  <si>
    <t>7417.12</t>
  </si>
  <si>
    <t>75778580</t>
  </si>
  <si>
    <t>7417.13</t>
  </si>
  <si>
    <t>237303660</t>
  </si>
  <si>
    <t>7417.14</t>
  </si>
  <si>
    <t>ovládací skříň / pro střechu č.33 a valbovou střechu / výkres E07/</t>
  </si>
  <si>
    <t>-1534026612</t>
  </si>
  <si>
    <t>7417.15</t>
  </si>
  <si>
    <t>-783384361</t>
  </si>
  <si>
    <t>7417.16</t>
  </si>
  <si>
    <t>-1987788463</t>
  </si>
  <si>
    <t>7417.17</t>
  </si>
  <si>
    <t>1106067535</t>
  </si>
  <si>
    <t>7417.18</t>
  </si>
  <si>
    <t>-1953539964</t>
  </si>
  <si>
    <t>7417.19</t>
  </si>
  <si>
    <t>-186236469</t>
  </si>
  <si>
    <t>7417.20</t>
  </si>
  <si>
    <t>-1448804160</t>
  </si>
  <si>
    <t>7417.21</t>
  </si>
  <si>
    <t>1983698299</t>
  </si>
  <si>
    <t>7417.22</t>
  </si>
  <si>
    <t>-940705117</t>
  </si>
  <si>
    <t>7417.24</t>
  </si>
  <si>
    <t>-508160732</t>
  </si>
  <si>
    <t>741.8</t>
  </si>
  <si>
    <t>Valbová střecha nad hlavní budovou</t>
  </si>
  <si>
    <t>7418.01</t>
  </si>
  <si>
    <t>-1524676172</t>
  </si>
  <si>
    <t>7418.02</t>
  </si>
  <si>
    <t>-1488587838</t>
  </si>
  <si>
    <t>7418.03</t>
  </si>
  <si>
    <t>-1919754199</t>
  </si>
  <si>
    <t>7418.04</t>
  </si>
  <si>
    <t>-957430340</t>
  </si>
  <si>
    <t>7418.05</t>
  </si>
  <si>
    <t>-91969302</t>
  </si>
  <si>
    <t>7418.06</t>
  </si>
  <si>
    <t>topný kabel TO-2R-29-600</t>
  </si>
  <si>
    <t>207037069</t>
  </si>
  <si>
    <t>7418.07</t>
  </si>
  <si>
    <t>1502675208</t>
  </si>
  <si>
    <t>7418.08</t>
  </si>
  <si>
    <t>2090363363</t>
  </si>
  <si>
    <t>7418.09</t>
  </si>
  <si>
    <t>střešní úchyt ZnTi - 1 balení 25ks</t>
  </si>
  <si>
    <t>-1619823753</t>
  </si>
  <si>
    <t>7418.10</t>
  </si>
  <si>
    <t>-216999655</t>
  </si>
  <si>
    <t>7418.11</t>
  </si>
  <si>
    <t>1308521374</t>
  </si>
  <si>
    <t>7418.12</t>
  </si>
  <si>
    <t>-1313847705</t>
  </si>
  <si>
    <t>7418.13</t>
  </si>
  <si>
    <t>-1266685117</t>
  </si>
  <si>
    <t>7418.14</t>
  </si>
  <si>
    <t>-1513122554</t>
  </si>
  <si>
    <t>7418.15</t>
  </si>
  <si>
    <t>1894621457</t>
  </si>
  <si>
    <t>7418.16</t>
  </si>
  <si>
    <t>montáž vlhkosního a tepelného čidla</t>
  </si>
  <si>
    <t>-401178953</t>
  </si>
  <si>
    <t>7418.17</t>
  </si>
  <si>
    <t>-179786081</t>
  </si>
  <si>
    <t>7418.18</t>
  </si>
  <si>
    <t>-1482692730</t>
  </si>
  <si>
    <t>SO 02 - Venkovní úpravy</t>
  </si>
  <si>
    <t xml:space="preserve">    5 - Komunikace pozemní</t>
  </si>
  <si>
    <t xml:space="preserve">    8 - Trubní vedení</t>
  </si>
  <si>
    <t xml:space="preserve">    711 - Izolace proti vodě</t>
  </si>
  <si>
    <t>113107142</t>
  </si>
  <si>
    <t>Odstranění podkladu živičného tl přes 50 do 100 mm ručně</t>
  </si>
  <si>
    <t>-1499255056</t>
  </si>
  <si>
    <t>výkres Povrchy kolem objektu - Nový stav</t>
  </si>
  <si>
    <t>(12,595+1,5+0,8)*0,8 "dodatečná izolace suterénní stěny podél m.č. 0.24,0.21,0,30, nádvoří sever</t>
  </si>
  <si>
    <t>132212121</t>
  </si>
  <si>
    <t>Hloubení zapažených rýh šířky do 800 mm v soudržných horninách třídy těžitelnosti I skupiny 3 ručně</t>
  </si>
  <si>
    <t>994241406</t>
  </si>
  <si>
    <t>(12,595+1,5+0,8)*0,8*2 "dodatečná izolace suterénní stěny podél m.č. 0.24,0.21,0,30, nádvoří sever</t>
  </si>
  <si>
    <t>174111101</t>
  </si>
  <si>
    <t>Zásyp jam, šachet rýh nebo kolem objektů sypaninou se zhutněním ručně</t>
  </si>
  <si>
    <t>-557757941</t>
  </si>
  <si>
    <t>113106121</t>
  </si>
  <si>
    <t>Rozebrání dlažeb komunikací pro pěší z betonových nebo kamenných dlaždic</t>
  </si>
  <si>
    <t>-1970484939</t>
  </si>
  <si>
    <t>"původní žlab" 0,8*15,4+9,35</t>
  </si>
  <si>
    <t>113107111</t>
  </si>
  <si>
    <t>Odstranění podkladu pl do 50 m2 z kameniva těženého tl 100 mm</t>
  </si>
  <si>
    <t>-260423167</t>
  </si>
  <si>
    <t>3,6*1</t>
  </si>
  <si>
    <t>113107122</t>
  </si>
  <si>
    <t>Odstranění podkladu pl do 50 m2 z kameniva drceného tl 200 mm</t>
  </si>
  <si>
    <t>1962381480</t>
  </si>
  <si>
    <t>0,8*(15,4+9,35)</t>
  </si>
  <si>
    <t>0,8*(10,8+2,3+13,4+36,35+2,3+4+2,25+3,35+5,65)</t>
  </si>
  <si>
    <t>113107131</t>
  </si>
  <si>
    <t>Odstranění podkladu pl do 50 m2 z betonu prostého tl 150 mm</t>
  </si>
  <si>
    <t>435510128</t>
  </si>
  <si>
    <t>113107143</t>
  </si>
  <si>
    <t>Odstranění podkladu pl do 50 m2 živičných tl 150 mm</t>
  </si>
  <si>
    <t>-1491281595</t>
  </si>
  <si>
    <t>122311101</t>
  </si>
  <si>
    <t>Odkopávky a prokopávky v hornině třídy těžitelnosti II, skupiny 4 ručně</t>
  </si>
  <si>
    <t>-2118496432</t>
  </si>
  <si>
    <t>0,3*(4*1,5+2,5*1,5+7,55*0,6+2,8*0,6)</t>
  </si>
  <si>
    <t>139911121</t>
  </si>
  <si>
    <t>Bourání kcí v hloubených vykopávkách ze zdiva z betonu prostého ručně</t>
  </si>
  <si>
    <t>-257936844</t>
  </si>
  <si>
    <t>"předpoklad" 15</t>
  </si>
  <si>
    <t>131251103</t>
  </si>
  <si>
    <t>Hloubení jam nezapažených v hornině třídy těžitelnosti I skupiny 3 objem do 100 m3 strojně</t>
  </si>
  <si>
    <t>1319171996</t>
  </si>
  <si>
    <t>3*2*3</t>
  </si>
  <si>
    <t>132312121</t>
  </si>
  <si>
    <t>Hloubení zapažených rýh šířky do 800 mm v soudržných horninách třídy těžitelnosti II skupiny 4 ručně</t>
  </si>
  <si>
    <t>605282396</t>
  </si>
  <si>
    <t>"kanalizace" 0,6*11*1,5+31*0,6*1</t>
  </si>
  <si>
    <t>"palisády" 8,8*0,6*0,6</t>
  </si>
  <si>
    <t>-1007414960</t>
  </si>
  <si>
    <t>31,668+18</t>
  </si>
  <si>
    <t>783392329</t>
  </si>
  <si>
    <t>174151101</t>
  </si>
  <si>
    <t>Zásyp jam, šachet rýh nebo kolem objektů sypaninou se zhutněním</t>
  </si>
  <si>
    <t>1542142098</t>
  </si>
  <si>
    <t>"zásyp výtahu" 1,8*1,5*2,1</t>
  </si>
  <si>
    <t>"zásyp zeminou zásakové jímky" 3*2*1</t>
  </si>
  <si>
    <t>"zásyp kanalizace zeminou" 11*0,6*1,2+42*0,6*0,7</t>
  </si>
  <si>
    <t>175111101</t>
  </si>
  <si>
    <t>Obsypání potrubí ručně sypaninou bez prohození, uloženou do 3 m</t>
  </si>
  <si>
    <t>-1928252717</t>
  </si>
  <si>
    <t>0,2*0,6*42</t>
  </si>
  <si>
    <t>175111109</t>
  </si>
  <si>
    <t>Příplatek k obsypání potrubí za ruční prohození sypaniny, uložené do 3 m</t>
  </si>
  <si>
    <t>-1678828502</t>
  </si>
  <si>
    <t>58331200</t>
  </si>
  <si>
    <t>Štěrkopísek  netříděný zásypový materiál</t>
  </si>
  <si>
    <t>-1454284655</t>
  </si>
  <si>
    <t>5,67*1,8</t>
  </si>
  <si>
    <t>58343960</t>
  </si>
  <si>
    <t>Kamenivo drcené hrubé  frakce 32-63 třída B</t>
  </si>
  <si>
    <t>1953439212</t>
  </si>
  <si>
    <t>"zásaková jímka" 12*1,8</t>
  </si>
  <si>
    <t>216904112</t>
  </si>
  <si>
    <t>Očištění ploch tlakovou vodou - stěn a rubu kleneb</t>
  </si>
  <si>
    <t>-1314262627</t>
  </si>
  <si>
    <t>"stěna u výtahu" 1,8*2,5</t>
  </si>
  <si>
    <t>212752212</t>
  </si>
  <si>
    <t>Trativod z drenážních trubek plastových flexibilních D do 100 mm včetně lože otevřený výkop</t>
  </si>
  <si>
    <t>2055152825</t>
  </si>
  <si>
    <t>212972112</t>
  </si>
  <si>
    <t>Opláštění drenážních trub filtrační textilií DN 100</t>
  </si>
  <si>
    <t>2105813968</t>
  </si>
  <si>
    <t>214500111</t>
  </si>
  <si>
    <t>Zřízení výplně rýh s drenážním potrubím do DN 200 štěrkopískem v do 300 mm</t>
  </si>
  <si>
    <t>204037389</t>
  </si>
  <si>
    <t>58337302</t>
  </si>
  <si>
    <t>Štěrkopísek  frakce 0-16</t>
  </si>
  <si>
    <t>1672387721</t>
  </si>
  <si>
    <t>0,6*0,3*48*1,8</t>
  </si>
  <si>
    <t>274311125</t>
  </si>
  <si>
    <t>Základové pasy, prahy, věnce a ostruhy z betonu prostého C 16/20</t>
  </si>
  <si>
    <t>1652965952</t>
  </si>
  <si>
    <t>319202.01</t>
  </si>
  <si>
    <t>Lokální vyspravení zdiva</t>
  </si>
  <si>
    <t>-183511994</t>
  </si>
  <si>
    <t>(13,395+2,3)*2 "dodatečná izolace suterénní stěny podél m.č. 0.24,0.21,0,30, nádvoří sever</t>
  </si>
  <si>
    <t>310239411</t>
  </si>
  <si>
    <t>Zazdívka otvorů pl do 4 m2 ve zdivu nadzákladovém cihlami pálenými na MC</t>
  </si>
  <si>
    <t>-1891709458</t>
  </si>
  <si>
    <t>1,5*0,9*2,1</t>
  </si>
  <si>
    <t>331311152</t>
  </si>
  <si>
    <t>Osazování palisád betonových hromadně zabeton hranatých délky prvku 600 mm</t>
  </si>
  <si>
    <t>-653357413</t>
  </si>
  <si>
    <t>1*7+1,8</t>
  </si>
  <si>
    <t>900-102</t>
  </si>
  <si>
    <t>Dodávka palisády 110/100/600 přírodní</t>
  </si>
  <si>
    <t>-1576942283</t>
  </si>
  <si>
    <t>434311113</t>
  </si>
  <si>
    <t>Schodišťové stupně dusané na terén z betonu tř. C 12/15 bez potěru</t>
  </si>
  <si>
    <t>-623939173</t>
  </si>
  <si>
    <t>6*1</t>
  </si>
  <si>
    <t>451573111</t>
  </si>
  <si>
    <t>Lože pod potrubí otevřený výkop ze štěrkopísku</t>
  </si>
  <si>
    <t>349981681</t>
  </si>
  <si>
    <t>42*0,6*0,1</t>
  </si>
  <si>
    <t>Komunikace pozemní</t>
  </si>
  <si>
    <t>500-101</t>
  </si>
  <si>
    <t>Zámková dlažba tl. 6 cm</t>
  </si>
  <si>
    <t>-151393211</t>
  </si>
  <si>
    <t>3,6*1,01</t>
  </si>
  <si>
    <t>564831111</t>
  </si>
  <si>
    <t>Podklad ze štěrkodrtě ŠD tl 100 mm</t>
  </si>
  <si>
    <t>862776295</t>
  </si>
  <si>
    <t>564871111</t>
  </si>
  <si>
    <t>Podklad ze štěrkodrtě ŠD tl 250 mm</t>
  </si>
  <si>
    <t>-58233656</t>
  </si>
  <si>
    <t>"prostor výtahu" 2,4*1,5</t>
  </si>
  <si>
    <t>"nové žlaby" 0,8*(36,35+10,79+2,3+12,595+5,65+3,35+2,25+2,4+3,1+8,55+16,2)-5,7*0,45</t>
  </si>
  <si>
    <t>572340112</t>
  </si>
  <si>
    <t>Vyspravení krytu komunikací po překopech plochy do 15 m2 asfaltovým betonem ACO (AB) tl 70 mm</t>
  </si>
  <si>
    <t>-337270735</t>
  </si>
  <si>
    <t>2,4*1,5*2</t>
  </si>
  <si>
    <t>0,3*(12,6+1,5+9,94+36,35+0,8+2,3+2,4+2,25+3,35+4,85)*2</t>
  </si>
  <si>
    <t>572531134</t>
  </si>
  <si>
    <t>Oprava trhlin asfaltovou sanační hmotou š do 70 mm - spára kolem objektu</t>
  </si>
  <si>
    <t>-1268801943</t>
  </si>
  <si>
    <t>14+7,375+37,15+11,35+6,15+10,79*2+3,6+27,3+13,395+5,65+3,35+2,25+4+2,1+10,35+15,4</t>
  </si>
  <si>
    <t>596211110</t>
  </si>
  <si>
    <t>Kladení zámkové dlažby komunikací pro pěší tl 60 mm skupiny A pl do 50 m2</t>
  </si>
  <si>
    <t>-865362551</t>
  </si>
  <si>
    <t>622321111</t>
  </si>
  <si>
    <t>Vápenocementová omítka hrubá jednovrstvá zatřená vnějších stěn nanášená ručně</t>
  </si>
  <si>
    <t>-2095415998</t>
  </si>
  <si>
    <t>627451134</t>
  </si>
  <si>
    <t>Vyplnění spár dosavadní dlažby z betonových desek vyspárováním cementovou maltou</t>
  </si>
  <si>
    <t>1427382879</t>
  </si>
  <si>
    <t>"stávající žlaby" 0,8*(14,8+7,375+12,15+1,2+4,95+10,79+25)</t>
  </si>
  <si>
    <t>Trubní vedení</t>
  </si>
  <si>
    <t>89481235.1</t>
  </si>
  <si>
    <t>Revizní a čistící šachta z PP DN 600 poklop litinový do 1,5 t s betonovým prstencem a adaptérem</t>
  </si>
  <si>
    <t>873363580</t>
  </si>
  <si>
    <t>919735112</t>
  </si>
  <si>
    <t>Řezání stávajícího živičného krytu hl přes 50 do 100 mm</t>
  </si>
  <si>
    <t>-365055962</t>
  </si>
  <si>
    <t>0,8*2+12,595+1,5 "dodatečná izolace suterénní stěny podél m.č. 0.24,0.21,0,30, nádvoří sever</t>
  </si>
  <si>
    <t>703588926</t>
  </si>
  <si>
    <t>901-101</t>
  </si>
  <si>
    <t>Betonová žlabovka 620/330</t>
  </si>
  <si>
    <t>-239971187</t>
  </si>
  <si>
    <t>"žlab s dodávkou tvarovek" (36,35+10,79+2,3+13,395+5,65+4,15+3,05+4+3,1)/0,33*1,01</t>
  </si>
  <si>
    <t>919726123</t>
  </si>
  <si>
    <t>Geotextilie pro ochranu, separaci a filtraci netkaná měrná hmotnost do 500 g/m2</t>
  </si>
  <si>
    <t>1333942131</t>
  </si>
  <si>
    <t>"zasaková jímka" 3*2*2+3*3*2+2*3*2</t>
  </si>
  <si>
    <t>919735113</t>
  </si>
  <si>
    <t>Řezání stávajícího živičného krytu hl do 150 mm</t>
  </si>
  <si>
    <t>478618778</t>
  </si>
  <si>
    <t>0,8+2,3+2,4+2,25+3,35+4,85+12,6+1,5+9,35+36,35</t>
  </si>
  <si>
    <t>935112211</t>
  </si>
  <si>
    <t>Osazení příkopového žlabu do betonu tl 100 mm z betonových tvárnic š 800 mm</t>
  </si>
  <si>
    <t>886155765</t>
  </si>
  <si>
    <t>"žlab bez dodávky" 8,55+16,2</t>
  </si>
  <si>
    <t>"žlab s dodávkou tvarovek" 36,35+10,79+2,3+13,395+5,65+4,15+3,05+4+3,1</t>
  </si>
  <si>
    <t>979051111</t>
  </si>
  <si>
    <t>Očištění desek nebo dlaždic se spárováním z kameniva těženého při překopech inženýrských sítí - očištění původních žlabů</t>
  </si>
  <si>
    <t>-1632827049</t>
  </si>
  <si>
    <t>0,8*(14,8+7,375+12,15+1,2+4,95+10,79+25+15,4+9,35)</t>
  </si>
  <si>
    <t>981511111</t>
  </si>
  <si>
    <t>Demolice konstrukcí objektů zděných na MVC postupným rozebíráním</t>
  </si>
  <si>
    <t>-2053526860</t>
  </si>
  <si>
    <t>"nadstavba výtahu" 2,4*0,3*1,2*2+1,5*0,3*1,2*2</t>
  </si>
  <si>
    <t>997013861</t>
  </si>
  <si>
    <t>Poplatek za uložení stavebního odpadu na recyklační skládce (skládkovné) z prostého betonu kód odpadu 17 01 01</t>
  </si>
  <si>
    <t>-1091373884</t>
  </si>
  <si>
    <t>511635048</t>
  </si>
  <si>
    <t>-319132782</t>
  </si>
  <si>
    <t>1399547428</t>
  </si>
  <si>
    <t>997013873</t>
  </si>
  <si>
    <t>Poplatek za uložení stavebního odpadu na recyklační skládce (skládkovné) zeminy a kamení zatříděného do Katalogu odpadů pod kódem 17 05 04</t>
  </si>
  <si>
    <t>-595783995</t>
  </si>
  <si>
    <t>997221571</t>
  </si>
  <si>
    <t>Vodorovná doprava vybouraných hmot do 1 km</t>
  </si>
  <si>
    <t>783967658</t>
  </si>
  <si>
    <t>997221579</t>
  </si>
  <si>
    <t>Příplatek ZKD 1 km u vodorovné dopravy vybouraných hmot</t>
  </si>
  <si>
    <t>-1429173583</t>
  </si>
  <si>
    <t>Poznámka k položce:_x000D_
odvoz do 20km</t>
  </si>
  <si>
    <t>66,955*19 'Přepočtené koeficientem množství</t>
  </si>
  <si>
    <t>997221612</t>
  </si>
  <si>
    <t>Nakládání vybouraných hmot na dopravní prostředky pro vodorovnou dopravu</t>
  </si>
  <si>
    <t>1456302276</t>
  </si>
  <si>
    <t>998223011</t>
  </si>
  <si>
    <t>Přesun hmot pro pozemní komunikace s krytem dlážděným</t>
  </si>
  <si>
    <t>-1367406325</t>
  </si>
  <si>
    <t>Izolace proti vodě</t>
  </si>
  <si>
    <t>711142811</t>
  </si>
  <si>
    <t>Odstranění izolace proti vodě, vlhkosti a plynům z pásů NAIP přitavených jednovrstvých z plochy svislé</t>
  </si>
  <si>
    <t>42014424</t>
  </si>
  <si>
    <t>711132101</t>
  </si>
  <si>
    <t>Provedení izolace proti zemní vlhkosti pásy na sucho svislé AIP nebo tkaninou</t>
  </si>
  <si>
    <t>1839832169</t>
  </si>
  <si>
    <t>69311068</t>
  </si>
  <si>
    <t>geotextilie netkaná separační, ochranná, filtrační, drenážní PP 300g/m2</t>
  </si>
  <si>
    <t>606330903</t>
  </si>
  <si>
    <t>Poznámka k položce:_x000D_
ztratné 20%</t>
  </si>
  <si>
    <t>35,89*1,2 'Přepočtené koeficientem množství</t>
  </si>
  <si>
    <t>711142559</t>
  </si>
  <si>
    <t>Provedení izolace proti zemní vlhkosti pásy přitavením svislé NAIP</t>
  </si>
  <si>
    <t>-893573517</t>
  </si>
  <si>
    <t>(13,395+2,3)*2*2 "dodatečná izolace suterénní stěny podél m.č. 0.24,0.21,0,30, nádvoří sever</t>
  </si>
  <si>
    <t>-1720935977</t>
  </si>
  <si>
    <t>67,28*1,1 'Přepočtené koeficientem množství</t>
  </si>
  <si>
    <t>711161212</t>
  </si>
  <si>
    <t>Izolace proti zemní vlhkosti nopovou fólií svislá, nopek v 8,0 mm, tl do 0,6 mm</t>
  </si>
  <si>
    <t>1757716136</t>
  </si>
  <si>
    <t>711161383</t>
  </si>
  <si>
    <t>Izolace proti zemní vlhkosti nopovou fólií ukončení horní lištou</t>
  </si>
  <si>
    <t>472755702</t>
  </si>
  <si>
    <t>"stěna u výtahu" 1,8</t>
  </si>
  <si>
    <t>13,395+2,3 "dodatečná izolace suterénní stěny podél m.č. 0.24,0.21,0,30, nádvoří sever</t>
  </si>
  <si>
    <t>998711201</t>
  </si>
  <si>
    <t>Přesun hmot procentní pro izolace proti vodě, vlhkosti a plynům v objektech v do 6 m</t>
  </si>
  <si>
    <t>-1185189192</t>
  </si>
  <si>
    <t>-1099182591</t>
  </si>
  <si>
    <t>Poznámka k položce:_x000D_
povlak žlabu</t>
  </si>
  <si>
    <t>"stávající žlaby; stávající žlaby" 0,8*(14,8+7,375+12,15+1,2+4,95+10,79+25+15,4+9,35)</t>
  </si>
  <si>
    <t>"živičný pás nový" 0,8*(36,35+10,79+2,3+13,395+5,65+4,15+3,05+4+3,1)</t>
  </si>
  <si>
    <t>-1216894</t>
  </si>
  <si>
    <t>147,04*1,15 'Přepočtené koeficientem množství</t>
  </si>
  <si>
    <t>712400921</t>
  </si>
  <si>
    <t>Příplatek k opravě povlakové krytiny do 30° za správkový kus NAIP přitavením</t>
  </si>
  <si>
    <t>-845974750</t>
  </si>
  <si>
    <t>998712201</t>
  </si>
  <si>
    <t>Přesun hmot procentní pro krytiny povlakové v objektech v do 6 m</t>
  </si>
  <si>
    <t>-414050304</t>
  </si>
  <si>
    <t>713131145</t>
  </si>
  <si>
    <t>Montáž izolace tepelné stěn a základů lepením bodově rohoží, pásů, dílců, desek</t>
  </si>
  <si>
    <t>-2089328012</t>
  </si>
  <si>
    <t>28376421</t>
  </si>
  <si>
    <t>deska z polystyrénu XPS, hrana polodrážková a hladký povrch 300kPA tl 80mm</t>
  </si>
  <si>
    <t>-707007828</t>
  </si>
  <si>
    <t>31,39*1,05 'Přepočtené koeficientem množství</t>
  </si>
  <si>
    <t>998713201</t>
  </si>
  <si>
    <t>Přesun hmot procentní pro izolace tepelné v objektech v do 6 m</t>
  </si>
  <si>
    <t>-526177995</t>
  </si>
  <si>
    <t>721173402</t>
  </si>
  <si>
    <t>Potrubí kanalizační plastové svodné systém KG DN 125</t>
  </si>
  <si>
    <t>-1869810436</t>
  </si>
  <si>
    <t>3,5+11+3,5</t>
  </si>
  <si>
    <t>721173403</t>
  </si>
  <si>
    <t>Potrubí kanalizační plastové svodné systém KG DN 150</t>
  </si>
  <si>
    <t>-1768866357</t>
  </si>
  <si>
    <t>8+5</t>
  </si>
  <si>
    <t>721211621</t>
  </si>
  <si>
    <t>Vtok dvorní se svislým odtokem a izolační přírubou DN 110/160 mříž litina 226x226</t>
  </si>
  <si>
    <t>-1732483855</t>
  </si>
  <si>
    <t>998721201</t>
  </si>
  <si>
    <t>Přesun hmot procentní pro vnitřní kanalizace v objektech v do 6 m</t>
  </si>
  <si>
    <t>715690575</t>
  </si>
  <si>
    <t>767996702</t>
  </si>
  <si>
    <t>Demontáž atypických zámečnických konstrukcí řezáním hmotnosti jednotlivých dílů do 100 kg - nadstavba výtahu</t>
  </si>
  <si>
    <t>1822749015</t>
  </si>
  <si>
    <t>998767201</t>
  </si>
  <si>
    <t>Přesun hmot procentní pro zámečnické konstrukce v objektech v do 6 m</t>
  </si>
  <si>
    <t>-1198439280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</si>
  <si>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</si>
  <si>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</si>
  <si>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</si>
  <si>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</si>
  <si>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</si>
  <si>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</si>
  <si>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</si>
  <si>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</si>
  <si>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>VRN1</t>
  </si>
  <si>
    <t>Průzkumné, zeměměřičské a projektové práce</t>
  </si>
  <si>
    <t>01144400R</t>
  </si>
  <si>
    <t>Měření koncentrace sumy azbestových a minerálních vláken v prostoru kontrolovaného pásma po ukončení prací se zasláním výsledků na KHS</t>
  </si>
  <si>
    <t>1024</t>
  </si>
  <si>
    <t>-592290597</t>
  </si>
  <si>
    <t>Poznámka k položce:_x000D_
Vypracování akreditované zprávy se stanovením počtu a specifikací minerálních vláknitých prachů) provedeného držitelem osvědčení o akreditaci (akreditovanou laboratoří) v prostoru budovy školy, prokazující dodržení stanovených hygienických limitů dle§ 4 ve spojení s přílohou č. 2 vyhlášky č. 6/2003 Sb., kterou stanoví hygienické limity chemických, fyzikálních a biologických ukazatelů pro vnitřní prostředí pobytových místností některých staveb. Výběr prostor, kde bude prováděno měření, bude předem konzultován s KHS.</t>
  </si>
  <si>
    <t>01150300R</t>
  </si>
  <si>
    <t>Náklady na nespecifikované průzkumy stavby a konstrukcí</t>
  </si>
  <si>
    <t>172749436</t>
  </si>
  <si>
    <t>01216400R</t>
  </si>
  <si>
    <t>Vytýčení inž. sítí, ochrana stávajících vedení a zařízení před poškozením</t>
  </si>
  <si>
    <t>-439371652</t>
  </si>
  <si>
    <t>012434000</t>
  </si>
  <si>
    <t>Geodetická aktualizační dokumentace (GAD DTM)</t>
  </si>
  <si>
    <t>1500107234</t>
  </si>
  <si>
    <t>Poznámka k položce:_x000D_
zajištění podkladů pro zápis do DTM</t>
  </si>
  <si>
    <t>01325400R</t>
  </si>
  <si>
    <t>Dokumentace skutečného provedení stavby dle vyhl. 131/2024 Sb ve třech vyhotovení + 1x CD</t>
  </si>
  <si>
    <t>611747189</t>
  </si>
  <si>
    <t>01329400R</t>
  </si>
  <si>
    <t>Výrobní dokumentace</t>
  </si>
  <si>
    <t>-139599532</t>
  </si>
  <si>
    <t>VRN2</t>
  </si>
  <si>
    <t>Příprava staveniště</t>
  </si>
  <si>
    <t>020001000</t>
  </si>
  <si>
    <t>426133247</t>
  </si>
  <si>
    <t>Poznámka k položce:_x000D_
zabezpečovací a přípravné práce pro zahájení stavebního procesu</t>
  </si>
  <si>
    <t>VRN3</t>
  </si>
  <si>
    <t>Zařízení staveniště</t>
  </si>
  <si>
    <t>030001000</t>
  </si>
  <si>
    <t>CS ÚRS 2021 02</t>
  </si>
  <si>
    <t>-1608041531</t>
  </si>
  <si>
    <t>Poznámka k položce:_x000D_
zřízení, provoz a odstranění zařízení stavebniště, zabezpečení staveniště, oplocení, označení, komunikační cesty, spotřeba energií, zřízení a demontáž napojovacích bodů, zřízení a pronájmy ploch, úpravy terénu apod.</t>
  </si>
  <si>
    <t>03000100R</t>
  </si>
  <si>
    <t>Zakrývání povrchů ploch v rámci zařízení staveniště</t>
  </si>
  <si>
    <t>-134311163</t>
  </si>
  <si>
    <t>0345030R1</t>
  </si>
  <si>
    <t>Zhotovení a mtž velkopl. celobar. inf. panelu k ozn. staveniště po dobu stavby (vel. 5100x2400 mm)</t>
  </si>
  <si>
    <t>590483632</t>
  </si>
  <si>
    <t>0345030R2</t>
  </si>
  <si>
    <t>Zhotov. a mtž. stálé inf. tabule pro venk. prostř (pamětní deska) rozm. 300x400 mm</t>
  </si>
  <si>
    <t>-1156236654</t>
  </si>
  <si>
    <t>VRN4</t>
  </si>
  <si>
    <t>Inženýrská činnost</t>
  </si>
  <si>
    <t>04315400R</t>
  </si>
  <si>
    <t>Zkoušky a ostatní měření (např. stanovení únosnosti zemní pláně v místě komunikací a pod.)</t>
  </si>
  <si>
    <t>854199042</t>
  </si>
  <si>
    <t>04319400R</t>
  </si>
  <si>
    <t>Provedení odtrhových a tahových zkoušek před zahájením prací na zateplení objektu</t>
  </si>
  <si>
    <t>-381882377</t>
  </si>
  <si>
    <t>045002000</t>
  </si>
  <si>
    <t>Kompletační a koordinační činnost</t>
  </si>
  <si>
    <t>2104924283</t>
  </si>
  <si>
    <t>Poznámka k položce:_x000D_
zabezpečení zázemí pro účastníky výstavby, technické konzultace, vzorkování, příprava a předání dokladů pro kolaudaci, koordinace dodavatelů</t>
  </si>
  <si>
    <t>04900200R</t>
  </si>
  <si>
    <t>Zajištění vyjádření k inženýrským sítím</t>
  </si>
  <si>
    <t>2106959372</t>
  </si>
  <si>
    <t>VRN5</t>
  </si>
  <si>
    <t>Finanční náklady</t>
  </si>
  <si>
    <t>05100200R</t>
  </si>
  <si>
    <t>Náklady spojené s pojištěním odpovědnosti za škody (jak je uvedeno v návrhu smlouvy o dílo)</t>
  </si>
  <si>
    <t>-627438579</t>
  </si>
  <si>
    <t>05600200R</t>
  </si>
  <si>
    <t>Náklady spojené se zřízením bankovní záruky po celou dobu realizace díla vč. záruční doby</t>
  </si>
  <si>
    <t>-104206018</t>
  </si>
  <si>
    <t>VRN6</t>
  </si>
  <si>
    <t>Územní vlivy</t>
  </si>
  <si>
    <t>064203000</t>
  </si>
  <si>
    <t>Práce se škodlivými materiály</t>
  </si>
  <si>
    <t>764829567</t>
  </si>
  <si>
    <t>Poznámka k položce:_x000D_
opatření BOZP při práci s azbestem (ochranné prostředky, dekontaminační procesy, kontrolované pásmo, manipulace s odpadem), koordinace s úřady</t>
  </si>
  <si>
    <t>VRN7</t>
  </si>
  <si>
    <t>Provozní vlivy</t>
  </si>
  <si>
    <t>07230300R</t>
  </si>
  <si>
    <t>Náklady spojené s rušením dopravy a stavební činnosti provozem investora a dopravou v okolí stavby</t>
  </si>
  <si>
    <t>560867029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</si>
</sst>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8" fillId="0" borderId="22" xfId="0" applyFont="1" applyBorder="1" applyAlignment="1">
      <alignment horizontal="center" vertical="center"/>
    </xf>
    <xf numFmtId="49" fontId="38" fillId="0" borderId="22" xfId="0" applyNumberFormat="1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center" vertical="center" wrapText="1"/>
    </xf>
    <xf numFmtId="167" fontId="38" fillId="0" borderId="22" xfId="0" applyNumberFormat="1" applyFont="1" applyBorder="1" applyAlignment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24" t="s">
        <v>14</v>
      </c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R5" s="20"/>
      <c r="BE5" s="221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26" t="s">
        <v>17</v>
      </c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R6" s="20"/>
      <c r="BE6" s="222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21</v>
      </c>
      <c r="AR7" s="20"/>
      <c r="BE7" s="222"/>
      <c r="BS7" s="17" t="s">
        <v>6</v>
      </c>
    </row>
    <row r="8" spans="1:74" ht="12" customHeight="1">
      <c r="B8" s="20"/>
      <c r="D8" s="27" t="s">
        <v>22</v>
      </c>
      <c r="K8" s="25" t="s">
        <v>23</v>
      </c>
      <c r="AK8" s="27" t="s">
        <v>24</v>
      </c>
      <c r="AN8" s="28" t="s">
        <v>25</v>
      </c>
      <c r="AR8" s="20"/>
      <c r="BE8" s="222"/>
      <c r="BS8" s="17" t="s">
        <v>6</v>
      </c>
    </row>
    <row r="9" spans="1:74" ht="29.25" customHeight="1">
      <c r="B9" s="20"/>
      <c r="D9" s="24" t="s">
        <v>26</v>
      </c>
      <c r="K9" s="29" t="s">
        <v>27</v>
      </c>
      <c r="AK9" s="24" t="s">
        <v>28</v>
      </c>
      <c r="AN9" s="29" t="s">
        <v>29</v>
      </c>
      <c r="AR9" s="20"/>
      <c r="BE9" s="222"/>
      <c r="BS9" s="17" t="s">
        <v>6</v>
      </c>
    </row>
    <row r="10" spans="1:74" ht="12" customHeight="1">
      <c r="B10" s="20"/>
      <c r="D10" s="27" t="s">
        <v>30</v>
      </c>
      <c r="AK10" s="27" t="s">
        <v>31</v>
      </c>
      <c r="AN10" s="25" t="s">
        <v>1</v>
      </c>
      <c r="AR10" s="20"/>
      <c r="BE10" s="222"/>
      <c r="BS10" s="17" t="s">
        <v>6</v>
      </c>
    </row>
    <row r="11" spans="1:74" ht="18.399999999999999" customHeight="1">
      <c r="B11" s="20"/>
      <c r="E11" s="25" t="s">
        <v>32</v>
      </c>
      <c r="AK11" s="27" t="s">
        <v>33</v>
      </c>
      <c r="AN11" s="25" t="s">
        <v>1</v>
      </c>
      <c r="AR11" s="20"/>
      <c r="BE11" s="222"/>
      <c r="BS11" s="17" t="s">
        <v>6</v>
      </c>
    </row>
    <row r="12" spans="1:74" ht="6.95" customHeight="1">
      <c r="B12" s="20"/>
      <c r="AR12" s="20"/>
      <c r="BE12" s="222"/>
      <c r="BS12" s="17" t="s">
        <v>6</v>
      </c>
    </row>
    <row r="13" spans="1:74" ht="12" customHeight="1">
      <c r="B13" s="20"/>
      <c r="D13" s="27" t="s">
        <v>34</v>
      </c>
      <c r="AK13" s="27" t="s">
        <v>31</v>
      </c>
      <c r="AN13" s="30" t="s">
        <v>35</v>
      </c>
      <c r="AR13" s="20"/>
      <c r="BE13" s="222"/>
      <c r="BS13" s="17" t="s">
        <v>6</v>
      </c>
    </row>
    <row r="14" spans="1:74" ht="12.75">
      <c r="B14" s="20"/>
      <c r="E14" s="227" t="s">
        <v>35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7" t="s">
        <v>33</v>
      </c>
      <c r="AN14" s="30" t="s">
        <v>35</v>
      </c>
      <c r="AR14" s="20"/>
      <c r="BE14" s="222"/>
      <c r="BS14" s="17" t="s">
        <v>6</v>
      </c>
    </row>
    <row r="15" spans="1:74" ht="6.95" customHeight="1">
      <c r="B15" s="20"/>
      <c r="AR15" s="20"/>
      <c r="BE15" s="222"/>
      <c r="BS15" s="17" t="s">
        <v>4</v>
      </c>
    </row>
    <row r="16" spans="1:74" ht="12" customHeight="1">
      <c r="B16" s="20"/>
      <c r="D16" s="27" t="s">
        <v>36</v>
      </c>
      <c r="AK16" s="27" t="s">
        <v>31</v>
      </c>
      <c r="AN16" s="25" t="s">
        <v>37</v>
      </c>
      <c r="AR16" s="20"/>
      <c r="BE16" s="222"/>
      <c r="BS16" s="17" t="s">
        <v>4</v>
      </c>
    </row>
    <row r="17" spans="2:71" ht="18.399999999999999" customHeight="1">
      <c r="B17" s="20"/>
      <c r="E17" s="25" t="s">
        <v>38</v>
      </c>
      <c r="AK17" s="27" t="s">
        <v>33</v>
      </c>
      <c r="AN17" s="25" t="s">
        <v>1</v>
      </c>
      <c r="AR17" s="20"/>
      <c r="BE17" s="222"/>
      <c r="BS17" s="17" t="s">
        <v>39</v>
      </c>
    </row>
    <row r="18" spans="2:71" ht="6.95" customHeight="1">
      <c r="B18" s="20"/>
      <c r="AR18" s="20"/>
      <c r="BE18" s="222"/>
      <c r="BS18" s="17" t="s">
        <v>6</v>
      </c>
    </row>
    <row r="19" spans="2:71" ht="12" customHeight="1">
      <c r="B19" s="20"/>
      <c r="D19" s="27" t="s">
        <v>40</v>
      </c>
      <c r="AK19" s="27" t="s">
        <v>31</v>
      </c>
      <c r="AN19" s="25" t="s">
        <v>1</v>
      </c>
      <c r="AR19" s="20"/>
      <c r="BE19" s="222"/>
      <c r="BS19" s="17" t="s">
        <v>6</v>
      </c>
    </row>
    <row r="20" spans="2:71" ht="18.399999999999999" customHeight="1">
      <c r="B20" s="20"/>
      <c r="E20" s="25" t="s">
        <v>41</v>
      </c>
      <c r="AK20" s="27" t="s">
        <v>33</v>
      </c>
      <c r="AN20" s="25" t="s">
        <v>1</v>
      </c>
      <c r="AR20" s="20"/>
      <c r="BE20" s="222"/>
      <c r="BS20" s="17" t="s">
        <v>39</v>
      </c>
    </row>
    <row r="21" spans="2:71" ht="6.95" customHeight="1">
      <c r="B21" s="20"/>
      <c r="AR21" s="20"/>
      <c r="BE21" s="222"/>
    </row>
    <row r="22" spans="2:71" ht="12" customHeight="1">
      <c r="B22" s="20"/>
      <c r="D22" s="27" t="s">
        <v>42</v>
      </c>
      <c r="AR22" s="20"/>
      <c r="BE22" s="222"/>
    </row>
    <row r="23" spans="2:71" ht="16.5" customHeight="1">
      <c r="B23" s="20"/>
      <c r="E23" s="229" t="s">
        <v>1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R23" s="20"/>
      <c r="BE23" s="222"/>
    </row>
    <row r="24" spans="2:71" ht="6.95" customHeight="1">
      <c r="B24" s="20"/>
      <c r="AR24" s="20"/>
      <c r="BE24" s="222"/>
    </row>
    <row r="25" spans="2:71" ht="6.95" customHeight="1">
      <c r="B25" s="2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0"/>
      <c r="BE25" s="222"/>
    </row>
    <row r="26" spans="2:71" s="1" customFormat="1" ht="25.9" customHeight="1">
      <c r="B26" s="33"/>
      <c r="D26" s="34" t="s">
        <v>43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30">
        <f>ROUND(AG94,2)</f>
        <v>0</v>
      </c>
      <c r="AL26" s="231"/>
      <c r="AM26" s="231"/>
      <c r="AN26" s="231"/>
      <c r="AO26" s="231"/>
      <c r="AR26" s="33"/>
      <c r="BE26" s="222"/>
    </row>
    <row r="27" spans="2:71" s="1" customFormat="1" ht="6.95" customHeight="1">
      <c r="B27" s="33"/>
      <c r="AR27" s="33"/>
      <c r="BE27" s="222"/>
    </row>
    <row r="28" spans="2:71" s="1" customFormat="1" ht="12.75">
      <c r="B28" s="33"/>
      <c r="L28" s="232" t="s">
        <v>44</v>
      </c>
      <c r="M28" s="232"/>
      <c r="N28" s="232"/>
      <c r="O28" s="232"/>
      <c r="P28" s="232"/>
      <c r="W28" s="232" t="s">
        <v>45</v>
      </c>
      <c r="X28" s="232"/>
      <c r="Y28" s="232"/>
      <c r="Z28" s="232"/>
      <c r="AA28" s="232"/>
      <c r="AB28" s="232"/>
      <c r="AC28" s="232"/>
      <c r="AD28" s="232"/>
      <c r="AE28" s="232"/>
      <c r="AK28" s="232" t="s">
        <v>46</v>
      </c>
      <c r="AL28" s="232"/>
      <c r="AM28" s="232"/>
      <c r="AN28" s="232"/>
      <c r="AO28" s="232"/>
      <c r="AR28" s="33"/>
      <c r="BE28" s="222"/>
    </row>
    <row r="29" spans="2:71" s="2" customFormat="1" ht="14.45" customHeight="1">
      <c r="B29" s="37"/>
      <c r="D29" s="27" t="s">
        <v>47</v>
      </c>
      <c r="F29" s="27" t="s">
        <v>48</v>
      </c>
      <c r="L29" s="235">
        <v>0.21</v>
      </c>
      <c r="M29" s="234"/>
      <c r="N29" s="234"/>
      <c r="O29" s="234"/>
      <c r="P29" s="234"/>
      <c r="W29" s="233">
        <f>ROUND(AZ94, 2)</f>
        <v>0</v>
      </c>
      <c r="X29" s="234"/>
      <c r="Y29" s="234"/>
      <c r="Z29" s="234"/>
      <c r="AA29" s="234"/>
      <c r="AB29" s="234"/>
      <c r="AC29" s="234"/>
      <c r="AD29" s="234"/>
      <c r="AE29" s="234"/>
      <c r="AK29" s="233">
        <f>ROUND(AV94, 2)</f>
        <v>0</v>
      </c>
      <c r="AL29" s="234"/>
      <c r="AM29" s="234"/>
      <c r="AN29" s="234"/>
      <c r="AO29" s="234"/>
      <c r="AR29" s="37"/>
      <c r="BE29" s="223"/>
    </row>
    <row r="30" spans="2:71" s="2" customFormat="1" ht="14.45" customHeight="1">
      <c r="B30" s="37"/>
      <c r="F30" s="27" t="s">
        <v>49</v>
      </c>
      <c r="L30" s="235">
        <v>0.12</v>
      </c>
      <c r="M30" s="234"/>
      <c r="N30" s="234"/>
      <c r="O30" s="234"/>
      <c r="P30" s="234"/>
      <c r="W30" s="233">
        <f>ROUND(BA94, 2)</f>
        <v>0</v>
      </c>
      <c r="X30" s="234"/>
      <c r="Y30" s="234"/>
      <c r="Z30" s="234"/>
      <c r="AA30" s="234"/>
      <c r="AB30" s="234"/>
      <c r="AC30" s="234"/>
      <c r="AD30" s="234"/>
      <c r="AE30" s="234"/>
      <c r="AK30" s="233">
        <f>ROUND(AW94, 2)</f>
        <v>0</v>
      </c>
      <c r="AL30" s="234"/>
      <c r="AM30" s="234"/>
      <c r="AN30" s="234"/>
      <c r="AO30" s="234"/>
      <c r="AR30" s="37"/>
      <c r="BE30" s="223"/>
    </row>
    <row r="31" spans="2:71" s="2" customFormat="1" ht="14.45" hidden="1" customHeight="1">
      <c r="B31" s="37"/>
      <c r="F31" s="27" t="s">
        <v>50</v>
      </c>
      <c r="L31" s="235">
        <v>0.21</v>
      </c>
      <c r="M31" s="234"/>
      <c r="N31" s="234"/>
      <c r="O31" s="234"/>
      <c r="P31" s="234"/>
      <c r="W31" s="233">
        <f>ROUND(BB94, 2)</f>
        <v>0</v>
      </c>
      <c r="X31" s="234"/>
      <c r="Y31" s="234"/>
      <c r="Z31" s="234"/>
      <c r="AA31" s="234"/>
      <c r="AB31" s="234"/>
      <c r="AC31" s="234"/>
      <c r="AD31" s="234"/>
      <c r="AE31" s="234"/>
      <c r="AK31" s="233">
        <v>0</v>
      </c>
      <c r="AL31" s="234"/>
      <c r="AM31" s="234"/>
      <c r="AN31" s="234"/>
      <c r="AO31" s="234"/>
      <c r="AR31" s="37"/>
      <c r="BE31" s="223"/>
    </row>
    <row r="32" spans="2:71" s="2" customFormat="1" ht="14.45" hidden="1" customHeight="1">
      <c r="B32" s="37"/>
      <c r="F32" s="27" t="s">
        <v>51</v>
      </c>
      <c r="L32" s="235">
        <v>0.12</v>
      </c>
      <c r="M32" s="234"/>
      <c r="N32" s="234"/>
      <c r="O32" s="234"/>
      <c r="P32" s="234"/>
      <c r="W32" s="233">
        <f>ROUND(BC94, 2)</f>
        <v>0</v>
      </c>
      <c r="X32" s="234"/>
      <c r="Y32" s="234"/>
      <c r="Z32" s="234"/>
      <c r="AA32" s="234"/>
      <c r="AB32" s="234"/>
      <c r="AC32" s="234"/>
      <c r="AD32" s="234"/>
      <c r="AE32" s="234"/>
      <c r="AK32" s="233">
        <v>0</v>
      </c>
      <c r="AL32" s="234"/>
      <c r="AM32" s="234"/>
      <c r="AN32" s="234"/>
      <c r="AO32" s="234"/>
      <c r="AR32" s="37"/>
      <c r="BE32" s="223"/>
    </row>
    <row r="33" spans="2:57" s="2" customFormat="1" ht="14.45" hidden="1" customHeight="1">
      <c r="B33" s="37"/>
      <c r="F33" s="27" t="s">
        <v>52</v>
      </c>
      <c r="L33" s="235">
        <v>0</v>
      </c>
      <c r="M33" s="234"/>
      <c r="N33" s="234"/>
      <c r="O33" s="234"/>
      <c r="P33" s="234"/>
      <c r="W33" s="233">
        <f>ROUND(BD94, 2)</f>
        <v>0</v>
      </c>
      <c r="X33" s="234"/>
      <c r="Y33" s="234"/>
      <c r="Z33" s="234"/>
      <c r="AA33" s="234"/>
      <c r="AB33" s="234"/>
      <c r="AC33" s="234"/>
      <c r="AD33" s="234"/>
      <c r="AE33" s="234"/>
      <c r="AK33" s="233">
        <v>0</v>
      </c>
      <c r="AL33" s="234"/>
      <c r="AM33" s="234"/>
      <c r="AN33" s="234"/>
      <c r="AO33" s="234"/>
      <c r="AR33" s="37"/>
      <c r="BE33" s="223"/>
    </row>
    <row r="34" spans="2:57" s="1" customFormat="1" ht="6.95" customHeight="1">
      <c r="B34" s="33"/>
      <c r="AR34" s="33"/>
      <c r="BE34" s="222"/>
    </row>
    <row r="35" spans="2:57" s="1" customFormat="1" ht="25.9" customHeight="1">
      <c r="B35" s="33"/>
      <c r="C35" s="38"/>
      <c r="D35" s="39" t="s">
        <v>53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54</v>
      </c>
      <c r="U35" s="40"/>
      <c r="V35" s="40"/>
      <c r="W35" s="40"/>
      <c r="X35" s="239" t="s">
        <v>55</v>
      </c>
      <c r="Y35" s="237"/>
      <c r="Z35" s="237"/>
      <c r="AA35" s="237"/>
      <c r="AB35" s="237"/>
      <c r="AC35" s="40"/>
      <c r="AD35" s="40"/>
      <c r="AE35" s="40"/>
      <c r="AF35" s="40"/>
      <c r="AG35" s="40"/>
      <c r="AH35" s="40"/>
      <c r="AI35" s="40"/>
      <c r="AJ35" s="40"/>
      <c r="AK35" s="236">
        <f>SUM(AK26:AK33)</f>
        <v>0</v>
      </c>
      <c r="AL35" s="237"/>
      <c r="AM35" s="237"/>
      <c r="AN35" s="237"/>
      <c r="AO35" s="238"/>
      <c r="AP35" s="38"/>
      <c r="AQ35" s="38"/>
      <c r="AR35" s="33"/>
    </row>
    <row r="36" spans="2:57" s="1" customFormat="1" ht="6.95" customHeight="1">
      <c r="B36" s="33"/>
      <c r="AR36" s="33"/>
    </row>
    <row r="37" spans="2:57" s="1" customFormat="1" ht="14.45" customHeight="1">
      <c r="B37" s="33"/>
      <c r="AR37" s="33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3"/>
      <c r="D49" s="42" t="s">
        <v>56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57</v>
      </c>
      <c r="AI49" s="43"/>
      <c r="AJ49" s="43"/>
      <c r="AK49" s="43"/>
      <c r="AL49" s="43"/>
      <c r="AM49" s="43"/>
      <c r="AN49" s="43"/>
      <c r="AO49" s="43"/>
      <c r="AR49" s="33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3"/>
      <c r="D60" s="44" t="s">
        <v>58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4" t="s">
        <v>59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4" t="s">
        <v>58</v>
      </c>
      <c r="AI60" s="35"/>
      <c r="AJ60" s="35"/>
      <c r="AK60" s="35"/>
      <c r="AL60" s="35"/>
      <c r="AM60" s="44" t="s">
        <v>59</v>
      </c>
      <c r="AN60" s="35"/>
      <c r="AO60" s="35"/>
      <c r="AR60" s="33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3"/>
      <c r="D64" s="42" t="s">
        <v>60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2" t="s">
        <v>61</v>
      </c>
      <c r="AI64" s="43"/>
      <c r="AJ64" s="43"/>
      <c r="AK64" s="43"/>
      <c r="AL64" s="43"/>
      <c r="AM64" s="43"/>
      <c r="AN64" s="43"/>
      <c r="AO64" s="43"/>
      <c r="AR64" s="33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3"/>
      <c r="D75" s="44" t="s">
        <v>58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4" t="s">
        <v>59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4" t="s">
        <v>58</v>
      </c>
      <c r="AI75" s="35"/>
      <c r="AJ75" s="35"/>
      <c r="AK75" s="35"/>
      <c r="AL75" s="35"/>
      <c r="AM75" s="44" t="s">
        <v>59</v>
      </c>
      <c r="AN75" s="35"/>
      <c r="AO75" s="35"/>
      <c r="AR75" s="33"/>
    </row>
    <row r="76" spans="2:44" s="1" customFormat="1" ht="11.25">
      <c r="B76" s="33"/>
      <c r="AR76" s="33"/>
    </row>
    <row r="77" spans="2:44" s="1" customFormat="1" ht="6.9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3"/>
    </row>
    <row r="81" spans="1:91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3"/>
    </row>
    <row r="82" spans="1:91" s="1" customFormat="1" ht="24.95" customHeight="1">
      <c r="B82" s="33"/>
      <c r="C82" s="21" t="s">
        <v>62</v>
      </c>
      <c r="AR82" s="33"/>
    </row>
    <row r="83" spans="1:91" s="1" customFormat="1" ht="6.95" customHeight="1">
      <c r="B83" s="33"/>
      <c r="AR83" s="33"/>
    </row>
    <row r="84" spans="1:91" s="3" customFormat="1" ht="12" customHeight="1">
      <c r="B84" s="49"/>
      <c r="C84" s="27" t="s">
        <v>13</v>
      </c>
      <c r="L84" s="3" t="str">
        <f>K5</f>
        <v>202111_01</v>
      </c>
      <c r="AR84" s="49"/>
    </row>
    <row r="85" spans="1:91" s="4" customFormat="1" ht="36.950000000000003" customHeight="1">
      <c r="B85" s="50"/>
      <c r="C85" s="51" t="s">
        <v>16</v>
      </c>
      <c r="L85" s="197" t="str">
        <f>K6</f>
        <v>Realizace úspor energie – SŠ zahradnická a technická Litomyšl, historická budova A</v>
      </c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198"/>
      <c r="AN85" s="198"/>
      <c r="AO85" s="198"/>
      <c r="AR85" s="50"/>
    </row>
    <row r="86" spans="1:91" s="1" customFormat="1" ht="6.95" customHeight="1">
      <c r="B86" s="33"/>
      <c r="AR86" s="33"/>
    </row>
    <row r="87" spans="1:91" s="1" customFormat="1" ht="12" customHeight="1">
      <c r="B87" s="33"/>
      <c r="C87" s="27" t="s">
        <v>22</v>
      </c>
      <c r="L87" s="52" t="str">
        <f>IF(K8="","",K8)</f>
        <v>T.G. Masaryka 659, 570 13 Litomyšl</v>
      </c>
      <c r="AI87" s="27" t="s">
        <v>24</v>
      </c>
      <c r="AM87" s="199" t="str">
        <f>IF(AN8= "","",AN8)</f>
        <v>31. 8. 2025</v>
      </c>
      <c r="AN87" s="199"/>
      <c r="AR87" s="33"/>
    </row>
    <row r="88" spans="1:91" s="1" customFormat="1" ht="6.95" customHeight="1">
      <c r="B88" s="33"/>
      <c r="AR88" s="33"/>
    </row>
    <row r="89" spans="1:91" s="1" customFormat="1" ht="15.2" customHeight="1">
      <c r="B89" s="33"/>
      <c r="C89" s="27" t="s">
        <v>30</v>
      </c>
      <c r="L89" s="3" t="str">
        <f>IF(E11= "","",E11)</f>
        <v>Pardubický kraj</v>
      </c>
      <c r="AI89" s="27" t="s">
        <v>36</v>
      </c>
      <c r="AM89" s="204" t="str">
        <f>IF(E17="","",E17)</f>
        <v>AZ OPTIMAL s.r.o.</v>
      </c>
      <c r="AN89" s="205"/>
      <c r="AO89" s="205"/>
      <c r="AP89" s="205"/>
      <c r="AR89" s="33"/>
      <c r="AS89" s="200" t="s">
        <v>63</v>
      </c>
      <c r="AT89" s="201"/>
      <c r="AU89" s="54"/>
      <c r="AV89" s="54"/>
      <c r="AW89" s="54"/>
      <c r="AX89" s="54"/>
      <c r="AY89" s="54"/>
      <c r="AZ89" s="54"/>
      <c r="BA89" s="54"/>
      <c r="BB89" s="54"/>
      <c r="BC89" s="54"/>
      <c r="BD89" s="55"/>
    </row>
    <row r="90" spans="1:91" s="1" customFormat="1" ht="15.2" customHeight="1">
      <c r="B90" s="33"/>
      <c r="C90" s="27" t="s">
        <v>34</v>
      </c>
      <c r="L90" s="3" t="str">
        <f>IF(E14= "Vyplň údaj","",E14)</f>
        <v/>
      </c>
      <c r="AI90" s="27" t="s">
        <v>40</v>
      </c>
      <c r="AM90" s="204" t="str">
        <f>IF(E20="","",E20)</f>
        <v xml:space="preserve"> </v>
      </c>
      <c r="AN90" s="205"/>
      <c r="AO90" s="205"/>
      <c r="AP90" s="205"/>
      <c r="AR90" s="33"/>
      <c r="AS90" s="202"/>
      <c r="AT90" s="203"/>
      <c r="BD90" s="57"/>
    </row>
    <row r="91" spans="1:91" s="1" customFormat="1" ht="10.9" customHeight="1">
      <c r="B91" s="33"/>
      <c r="AR91" s="33"/>
      <c r="AS91" s="202"/>
      <c r="AT91" s="203"/>
      <c r="BD91" s="57"/>
    </row>
    <row r="92" spans="1:91" s="1" customFormat="1" ht="29.25" customHeight="1">
      <c r="B92" s="33"/>
      <c r="C92" s="206" t="s">
        <v>64</v>
      </c>
      <c r="D92" s="207"/>
      <c r="E92" s="207"/>
      <c r="F92" s="207"/>
      <c r="G92" s="207"/>
      <c r="H92" s="58"/>
      <c r="I92" s="209" t="s">
        <v>65</v>
      </c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8" t="s">
        <v>66</v>
      </c>
      <c r="AH92" s="207"/>
      <c r="AI92" s="207"/>
      <c r="AJ92" s="207"/>
      <c r="AK92" s="207"/>
      <c r="AL92" s="207"/>
      <c r="AM92" s="207"/>
      <c r="AN92" s="209" t="s">
        <v>67</v>
      </c>
      <c r="AO92" s="207"/>
      <c r="AP92" s="210"/>
      <c r="AQ92" s="59" t="s">
        <v>68</v>
      </c>
      <c r="AR92" s="33"/>
      <c r="AS92" s="60" t="s">
        <v>69</v>
      </c>
      <c r="AT92" s="61" t="s">
        <v>70</v>
      </c>
      <c r="AU92" s="61" t="s">
        <v>71</v>
      </c>
      <c r="AV92" s="61" t="s">
        <v>72</v>
      </c>
      <c r="AW92" s="61" t="s">
        <v>73</v>
      </c>
      <c r="AX92" s="61" t="s">
        <v>74</v>
      </c>
      <c r="AY92" s="61" t="s">
        <v>75</v>
      </c>
      <c r="AZ92" s="61" t="s">
        <v>76</v>
      </c>
      <c r="BA92" s="61" t="s">
        <v>77</v>
      </c>
      <c r="BB92" s="61" t="s">
        <v>78</v>
      </c>
      <c r="BC92" s="61" t="s">
        <v>79</v>
      </c>
      <c r="BD92" s="62" t="s">
        <v>80</v>
      </c>
    </row>
    <row r="93" spans="1:91" s="1" customFormat="1" ht="10.9" customHeight="1">
      <c r="B93" s="33"/>
      <c r="AR93" s="33"/>
      <c r="AS93" s="63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5"/>
    </row>
    <row r="94" spans="1:91" s="5" customFormat="1" ht="32.450000000000003" customHeight="1">
      <c r="B94" s="64"/>
      <c r="C94" s="65" t="s">
        <v>81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219">
        <f>ROUND(AG95+AG100+AG101,2)</f>
        <v>0</v>
      </c>
      <c r="AH94" s="219"/>
      <c r="AI94" s="219"/>
      <c r="AJ94" s="219"/>
      <c r="AK94" s="219"/>
      <c r="AL94" s="219"/>
      <c r="AM94" s="219"/>
      <c r="AN94" s="220">
        <f t="shared" ref="AN94:AN101" si="0">SUM(AG94,AT94)</f>
        <v>0</v>
      </c>
      <c r="AO94" s="220"/>
      <c r="AP94" s="220"/>
      <c r="AQ94" s="68" t="s">
        <v>1</v>
      </c>
      <c r="AR94" s="64"/>
      <c r="AS94" s="69">
        <f>ROUND(AS95+AS100+AS101,2)</f>
        <v>0</v>
      </c>
      <c r="AT94" s="70">
        <f t="shared" ref="AT94:AT101" si="1">ROUND(SUM(AV94:AW94),2)</f>
        <v>0</v>
      </c>
      <c r="AU94" s="71">
        <f>ROUND(AU95+AU100+AU101,5)</f>
        <v>0</v>
      </c>
      <c r="AV94" s="70">
        <f>ROUND(AZ94*L29,2)</f>
        <v>0</v>
      </c>
      <c r="AW94" s="70">
        <f>ROUND(BA94*L30,2)</f>
        <v>0</v>
      </c>
      <c r="AX94" s="70">
        <f>ROUND(BB94*L29,2)</f>
        <v>0</v>
      </c>
      <c r="AY94" s="70">
        <f>ROUND(BC94*L30,2)</f>
        <v>0</v>
      </c>
      <c r="AZ94" s="70">
        <f>ROUND(AZ95+AZ100+AZ101,2)</f>
        <v>0</v>
      </c>
      <c r="BA94" s="70">
        <f>ROUND(BA95+BA100+BA101,2)</f>
        <v>0</v>
      </c>
      <c r="BB94" s="70">
        <f>ROUND(BB95+BB100+BB101,2)</f>
        <v>0</v>
      </c>
      <c r="BC94" s="70">
        <f>ROUND(BC95+BC100+BC101,2)</f>
        <v>0</v>
      </c>
      <c r="BD94" s="72">
        <f>ROUND(BD95+BD100+BD101,2)</f>
        <v>0</v>
      </c>
      <c r="BS94" s="73" t="s">
        <v>82</v>
      </c>
      <c r="BT94" s="73" t="s">
        <v>83</v>
      </c>
      <c r="BU94" s="74" t="s">
        <v>84</v>
      </c>
      <c r="BV94" s="73" t="s">
        <v>85</v>
      </c>
      <c r="BW94" s="73" t="s">
        <v>5</v>
      </c>
      <c r="BX94" s="73" t="s">
        <v>86</v>
      </c>
      <c r="CL94" s="73" t="s">
        <v>19</v>
      </c>
    </row>
    <row r="95" spans="1:91" s="6" customFormat="1" ht="16.5" customHeight="1">
      <c r="B95" s="75"/>
      <c r="C95" s="76"/>
      <c r="D95" s="214" t="s">
        <v>87</v>
      </c>
      <c r="E95" s="214"/>
      <c r="F95" s="214"/>
      <c r="G95" s="214"/>
      <c r="H95" s="214"/>
      <c r="I95" s="77"/>
      <c r="J95" s="214" t="s">
        <v>88</v>
      </c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C95" s="214"/>
      <c r="AD95" s="214"/>
      <c r="AE95" s="214"/>
      <c r="AF95" s="214"/>
      <c r="AG95" s="211">
        <f>ROUND(AG96+AG97,2)</f>
        <v>0</v>
      </c>
      <c r="AH95" s="212"/>
      <c r="AI95" s="212"/>
      <c r="AJ95" s="212"/>
      <c r="AK95" s="212"/>
      <c r="AL95" s="212"/>
      <c r="AM95" s="212"/>
      <c r="AN95" s="213">
        <f t="shared" si="0"/>
        <v>0</v>
      </c>
      <c r="AO95" s="212"/>
      <c r="AP95" s="212"/>
      <c r="AQ95" s="78" t="s">
        <v>89</v>
      </c>
      <c r="AR95" s="75"/>
      <c r="AS95" s="79">
        <f>ROUND(AS96+AS97,2)</f>
        <v>0</v>
      </c>
      <c r="AT95" s="80">
        <f t="shared" si="1"/>
        <v>0</v>
      </c>
      <c r="AU95" s="81">
        <f>ROUND(AU96+AU97,5)</f>
        <v>0</v>
      </c>
      <c r="AV95" s="80">
        <f>ROUND(AZ95*L29,2)</f>
        <v>0</v>
      </c>
      <c r="AW95" s="80">
        <f>ROUND(BA95*L30,2)</f>
        <v>0</v>
      </c>
      <c r="AX95" s="80">
        <f>ROUND(BB95*L29,2)</f>
        <v>0</v>
      </c>
      <c r="AY95" s="80">
        <f>ROUND(BC95*L30,2)</f>
        <v>0</v>
      </c>
      <c r="AZ95" s="80">
        <f>ROUND(AZ96+AZ97,2)</f>
        <v>0</v>
      </c>
      <c r="BA95" s="80">
        <f>ROUND(BA96+BA97,2)</f>
        <v>0</v>
      </c>
      <c r="BB95" s="80">
        <f>ROUND(BB96+BB97,2)</f>
        <v>0</v>
      </c>
      <c r="BC95" s="80">
        <f>ROUND(BC96+BC97,2)</f>
        <v>0</v>
      </c>
      <c r="BD95" s="82">
        <f>ROUND(BD96+BD97,2)</f>
        <v>0</v>
      </c>
      <c r="BS95" s="83" t="s">
        <v>82</v>
      </c>
      <c r="BT95" s="83" t="s">
        <v>90</v>
      </c>
      <c r="BV95" s="83" t="s">
        <v>85</v>
      </c>
      <c r="BW95" s="83" t="s">
        <v>91</v>
      </c>
      <c r="BX95" s="83" t="s">
        <v>5</v>
      </c>
      <c r="CL95" s="83" t="s">
        <v>1</v>
      </c>
      <c r="CM95" s="83" t="s">
        <v>92</v>
      </c>
    </row>
    <row r="96" spans="1:91" s="3" customFormat="1" ht="16.5" customHeight="1">
      <c r="A96" s="84" t="s">
        <v>93</v>
      </c>
      <c r="B96" s="49"/>
      <c r="C96" s="9"/>
      <c r="D96" s="9"/>
      <c r="E96" s="217" t="s">
        <v>87</v>
      </c>
      <c r="F96" s="217"/>
      <c r="G96" s="217"/>
      <c r="H96" s="217"/>
      <c r="I96" s="217"/>
      <c r="J96" s="9"/>
      <c r="K96" s="217" t="s">
        <v>88</v>
      </c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17"/>
      <c r="AG96" s="215">
        <f>'SO 01 - Budova A'!J30</f>
        <v>0</v>
      </c>
      <c r="AH96" s="216"/>
      <c r="AI96" s="216"/>
      <c r="AJ96" s="216"/>
      <c r="AK96" s="216"/>
      <c r="AL96" s="216"/>
      <c r="AM96" s="216"/>
      <c r="AN96" s="215">
        <f t="shared" si="0"/>
        <v>0</v>
      </c>
      <c r="AO96" s="216"/>
      <c r="AP96" s="216"/>
      <c r="AQ96" s="85" t="s">
        <v>94</v>
      </c>
      <c r="AR96" s="49"/>
      <c r="AS96" s="86">
        <v>0</v>
      </c>
      <c r="AT96" s="87">
        <f t="shared" si="1"/>
        <v>0</v>
      </c>
      <c r="AU96" s="88">
        <f>'SO 01 - Budova A'!P144</f>
        <v>0</v>
      </c>
      <c r="AV96" s="87">
        <f>'SO 01 - Budova A'!J33</f>
        <v>0</v>
      </c>
      <c r="AW96" s="87">
        <f>'SO 01 - Budova A'!J34</f>
        <v>0</v>
      </c>
      <c r="AX96" s="87">
        <f>'SO 01 - Budova A'!J35</f>
        <v>0</v>
      </c>
      <c r="AY96" s="87">
        <f>'SO 01 - Budova A'!J36</f>
        <v>0</v>
      </c>
      <c r="AZ96" s="87">
        <f>'SO 01 - Budova A'!F33</f>
        <v>0</v>
      </c>
      <c r="BA96" s="87">
        <f>'SO 01 - Budova A'!F34</f>
        <v>0</v>
      </c>
      <c r="BB96" s="87">
        <f>'SO 01 - Budova A'!F35</f>
        <v>0</v>
      </c>
      <c r="BC96" s="87">
        <f>'SO 01 - Budova A'!F36</f>
        <v>0</v>
      </c>
      <c r="BD96" s="89">
        <f>'SO 01 - Budova A'!F37</f>
        <v>0</v>
      </c>
      <c r="BT96" s="25" t="s">
        <v>92</v>
      </c>
      <c r="BU96" s="25" t="s">
        <v>95</v>
      </c>
      <c r="BV96" s="25" t="s">
        <v>85</v>
      </c>
      <c r="BW96" s="25" t="s">
        <v>91</v>
      </c>
      <c r="BX96" s="25" t="s">
        <v>5</v>
      </c>
      <c r="CL96" s="25" t="s">
        <v>1</v>
      </c>
      <c r="CM96" s="25" t="s">
        <v>92</v>
      </c>
    </row>
    <row r="97" spans="1:91" s="3" customFormat="1" ht="16.5" customHeight="1">
      <c r="B97" s="49"/>
      <c r="C97" s="9"/>
      <c r="D97" s="9"/>
      <c r="E97" s="217" t="s">
        <v>96</v>
      </c>
      <c r="F97" s="217"/>
      <c r="G97" s="217"/>
      <c r="H97" s="217"/>
      <c r="I97" s="217"/>
      <c r="J97" s="9"/>
      <c r="K97" s="217" t="s">
        <v>88</v>
      </c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17"/>
      <c r="AG97" s="218">
        <f>ROUND(SUM(AG98:AG99),2)</f>
        <v>0</v>
      </c>
      <c r="AH97" s="216"/>
      <c r="AI97" s="216"/>
      <c r="AJ97" s="216"/>
      <c r="AK97" s="216"/>
      <c r="AL97" s="216"/>
      <c r="AM97" s="216"/>
      <c r="AN97" s="215">
        <f t="shared" si="0"/>
        <v>0</v>
      </c>
      <c r="AO97" s="216"/>
      <c r="AP97" s="216"/>
      <c r="AQ97" s="85" t="s">
        <v>94</v>
      </c>
      <c r="AR97" s="49"/>
      <c r="AS97" s="86">
        <f>ROUND(SUM(AS98:AS99),2)</f>
        <v>0</v>
      </c>
      <c r="AT97" s="87">
        <f t="shared" si="1"/>
        <v>0</v>
      </c>
      <c r="AU97" s="88">
        <f>ROUND(SUM(AU98:AU99),5)</f>
        <v>0</v>
      </c>
      <c r="AV97" s="87">
        <f>ROUND(AZ97*L29,2)</f>
        <v>0</v>
      </c>
      <c r="AW97" s="87">
        <f>ROUND(BA97*L30,2)</f>
        <v>0</v>
      </c>
      <c r="AX97" s="87">
        <f>ROUND(BB97*L29,2)</f>
        <v>0</v>
      </c>
      <c r="AY97" s="87">
        <f>ROUND(BC97*L30,2)</f>
        <v>0</v>
      </c>
      <c r="AZ97" s="87">
        <f>ROUND(SUM(AZ98:AZ99),2)</f>
        <v>0</v>
      </c>
      <c r="BA97" s="87">
        <f>ROUND(SUM(BA98:BA99),2)</f>
        <v>0</v>
      </c>
      <c r="BB97" s="87">
        <f>ROUND(SUM(BB98:BB99),2)</f>
        <v>0</v>
      </c>
      <c r="BC97" s="87">
        <f>ROUND(SUM(BC98:BC99),2)</f>
        <v>0</v>
      </c>
      <c r="BD97" s="89">
        <f>ROUND(SUM(BD98:BD99),2)</f>
        <v>0</v>
      </c>
      <c r="BS97" s="25" t="s">
        <v>82</v>
      </c>
      <c r="BT97" s="25" t="s">
        <v>92</v>
      </c>
      <c r="BU97" s="25" t="s">
        <v>84</v>
      </c>
      <c r="BV97" s="25" t="s">
        <v>85</v>
      </c>
      <c r="BW97" s="25" t="s">
        <v>97</v>
      </c>
      <c r="BX97" s="25" t="s">
        <v>91</v>
      </c>
      <c r="CL97" s="25" t="s">
        <v>1</v>
      </c>
    </row>
    <row r="98" spans="1:91" s="3" customFormat="1" ht="16.5" customHeight="1">
      <c r="A98" s="84" t="s">
        <v>93</v>
      </c>
      <c r="B98" s="49"/>
      <c r="C98" s="9"/>
      <c r="D98" s="9"/>
      <c r="E98" s="9"/>
      <c r="F98" s="217" t="s">
        <v>98</v>
      </c>
      <c r="G98" s="217"/>
      <c r="H98" s="217"/>
      <c r="I98" s="217"/>
      <c r="J98" s="217"/>
      <c r="K98" s="9"/>
      <c r="L98" s="217" t="s">
        <v>99</v>
      </c>
      <c r="M98" s="217"/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F98" s="217"/>
      <c r="AG98" s="215">
        <f>'01 - Hromosvod'!J34</f>
        <v>0</v>
      </c>
      <c r="AH98" s="216"/>
      <c r="AI98" s="216"/>
      <c r="AJ98" s="216"/>
      <c r="AK98" s="216"/>
      <c r="AL98" s="216"/>
      <c r="AM98" s="216"/>
      <c r="AN98" s="215">
        <f t="shared" si="0"/>
        <v>0</v>
      </c>
      <c r="AO98" s="216"/>
      <c r="AP98" s="216"/>
      <c r="AQ98" s="85" t="s">
        <v>94</v>
      </c>
      <c r="AR98" s="49"/>
      <c r="AS98" s="86">
        <v>0</v>
      </c>
      <c r="AT98" s="87">
        <f t="shared" si="1"/>
        <v>0</v>
      </c>
      <c r="AU98" s="88">
        <f>'01 - Hromosvod'!P131</f>
        <v>0</v>
      </c>
      <c r="AV98" s="87">
        <f>'01 - Hromosvod'!J37</f>
        <v>0</v>
      </c>
      <c r="AW98" s="87">
        <f>'01 - Hromosvod'!J38</f>
        <v>0</v>
      </c>
      <c r="AX98" s="87">
        <f>'01 - Hromosvod'!J39</f>
        <v>0</v>
      </c>
      <c r="AY98" s="87">
        <f>'01 - Hromosvod'!J40</f>
        <v>0</v>
      </c>
      <c r="AZ98" s="87">
        <f>'01 - Hromosvod'!F37</f>
        <v>0</v>
      </c>
      <c r="BA98" s="87">
        <f>'01 - Hromosvod'!F38</f>
        <v>0</v>
      </c>
      <c r="BB98" s="87">
        <f>'01 - Hromosvod'!F39</f>
        <v>0</v>
      </c>
      <c r="BC98" s="87">
        <f>'01 - Hromosvod'!F40</f>
        <v>0</v>
      </c>
      <c r="BD98" s="89">
        <f>'01 - Hromosvod'!F41</f>
        <v>0</v>
      </c>
      <c r="BT98" s="25" t="s">
        <v>100</v>
      </c>
      <c r="BV98" s="25" t="s">
        <v>85</v>
      </c>
      <c r="BW98" s="25" t="s">
        <v>101</v>
      </c>
      <c r="BX98" s="25" t="s">
        <v>97</v>
      </c>
      <c r="CL98" s="25" t="s">
        <v>1</v>
      </c>
    </row>
    <row r="99" spans="1:91" s="3" customFormat="1" ht="16.5" customHeight="1">
      <c r="A99" s="84" t="s">
        <v>93</v>
      </c>
      <c r="B99" s="49"/>
      <c r="C99" s="9"/>
      <c r="D99" s="9"/>
      <c r="E99" s="9"/>
      <c r="F99" s="217" t="s">
        <v>102</v>
      </c>
      <c r="G99" s="217"/>
      <c r="H99" s="217"/>
      <c r="I99" s="217"/>
      <c r="J99" s="217"/>
      <c r="K99" s="9"/>
      <c r="L99" s="217" t="s">
        <v>103</v>
      </c>
      <c r="M99" s="217"/>
      <c r="N99" s="217"/>
      <c r="O99" s="217"/>
      <c r="P99" s="217"/>
      <c r="Q99" s="217"/>
      <c r="R99" s="217"/>
      <c r="S99" s="217"/>
      <c r="T99" s="217"/>
      <c r="U99" s="217"/>
      <c r="V99" s="217"/>
      <c r="W99" s="217"/>
      <c r="X99" s="217"/>
      <c r="Y99" s="217"/>
      <c r="Z99" s="217"/>
      <c r="AA99" s="217"/>
      <c r="AB99" s="217"/>
      <c r="AC99" s="217"/>
      <c r="AD99" s="217"/>
      <c r="AE99" s="217"/>
      <c r="AF99" s="217"/>
      <c r="AG99" s="215">
        <f>'02 - Temperování okapních...'!J34</f>
        <v>0</v>
      </c>
      <c r="AH99" s="216"/>
      <c r="AI99" s="216"/>
      <c r="AJ99" s="216"/>
      <c r="AK99" s="216"/>
      <c r="AL99" s="216"/>
      <c r="AM99" s="216"/>
      <c r="AN99" s="215">
        <f t="shared" si="0"/>
        <v>0</v>
      </c>
      <c r="AO99" s="216"/>
      <c r="AP99" s="216"/>
      <c r="AQ99" s="85" t="s">
        <v>94</v>
      </c>
      <c r="AR99" s="49"/>
      <c r="AS99" s="86">
        <v>0</v>
      </c>
      <c r="AT99" s="87">
        <f t="shared" si="1"/>
        <v>0</v>
      </c>
      <c r="AU99" s="88">
        <f>'02 - Temperování okapních...'!P129</f>
        <v>0</v>
      </c>
      <c r="AV99" s="87">
        <f>'02 - Temperování okapních...'!J37</f>
        <v>0</v>
      </c>
      <c r="AW99" s="87">
        <f>'02 - Temperování okapních...'!J38</f>
        <v>0</v>
      </c>
      <c r="AX99" s="87">
        <f>'02 - Temperování okapních...'!J39</f>
        <v>0</v>
      </c>
      <c r="AY99" s="87">
        <f>'02 - Temperování okapních...'!J40</f>
        <v>0</v>
      </c>
      <c r="AZ99" s="87">
        <f>'02 - Temperování okapních...'!F37</f>
        <v>0</v>
      </c>
      <c r="BA99" s="87">
        <f>'02 - Temperování okapních...'!F38</f>
        <v>0</v>
      </c>
      <c r="BB99" s="87">
        <f>'02 - Temperování okapních...'!F39</f>
        <v>0</v>
      </c>
      <c r="BC99" s="87">
        <f>'02 - Temperování okapních...'!F40</f>
        <v>0</v>
      </c>
      <c r="BD99" s="89">
        <f>'02 - Temperování okapních...'!F41</f>
        <v>0</v>
      </c>
      <c r="BT99" s="25" t="s">
        <v>100</v>
      </c>
      <c r="BV99" s="25" t="s">
        <v>85</v>
      </c>
      <c r="BW99" s="25" t="s">
        <v>104</v>
      </c>
      <c r="BX99" s="25" t="s">
        <v>97</v>
      </c>
      <c r="CL99" s="25" t="s">
        <v>1</v>
      </c>
    </row>
    <row r="100" spans="1:91" s="6" customFormat="1" ht="16.5" customHeight="1">
      <c r="A100" s="84" t="s">
        <v>93</v>
      </c>
      <c r="B100" s="75"/>
      <c r="C100" s="76"/>
      <c r="D100" s="214" t="s">
        <v>105</v>
      </c>
      <c r="E100" s="214"/>
      <c r="F100" s="214"/>
      <c r="G100" s="214"/>
      <c r="H100" s="214"/>
      <c r="I100" s="77"/>
      <c r="J100" s="214" t="s">
        <v>106</v>
      </c>
      <c r="K100" s="214"/>
      <c r="L100" s="214"/>
      <c r="M100" s="214"/>
      <c r="N100" s="214"/>
      <c r="O100" s="214"/>
      <c r="P100" s="214"/>
      <c r="Q100" s="214"/>
      <c r="R100" s="214"/>
      <c r="S100" s="214"/>
      <c r="T100" s="214"/>
      <c r="U100" s="214"/>
      <c r="V100" s="214"/>
      <c r="W100" s="214"/>
      <c r="X100" s="214"/>
      <c r="Y100" s="214"/>
      <c r="Z100" s="214"/>
      <c r="AA100" s="214"/>
      <c r="AB100" s="214"/>
      <c r="AC100" s="214"/>
      <c r="AD100" s="214"/>
      <c r="AE100" s="214"/>
      <c r="AF100" s="214"/>
      <c r="AG100" s="213">
        <f>'SO 02 - Venkovní úpravy'!J30</f>
        <v>0</v>
      </c>
      <c r="AH100" s="212"/>
      <c r="AI100" s="212"/>
      <c r="AJ100" s="212"/>
      <c r="AK100" s="212"/>
      <c r="AL100" s="212"/>
      <c r="AM100" s="212"/>
      <c r="AN100" s="213">
        <f t="shared" si="0"/>
        <v>0</v>
      </c>
      <c r="AO100" s="212"/>
      <c r="AP100" s="212"/>
      <c r="AQ100" s="78" t="s">
        <v>89</v>
      </c>
      <c r="AR100" s="75"/>
      <c r="AS100" s="79">
        <v>0</v>
      </c>
      <c r="AT100" s="80">
        <f t="shared" si="1"/>
        <v>0</v>
      </c>
      <c r="AU100" s="81">
        <f>'SO 02 - Venkovní úpravy'!P133</f>
        <v>0</v>
      </c>
      <c r="AV100" s="80">
        <f>'SO 02 - Venkovní úpravy'!J33</f>
        <v>0</v>
      </c>
      <c r="AW100" s="80">
        <f>'SO 02 - Venkovní úpravy'!J34</f>
        <v>0</v>
      </c>
      <c r="AX100" s="80">
        <f>'SO 02 - Venkovní úpravy'!J35</f>
        <v>0</v>
      </c>
      <c r="AY100" s="80">
        <f>'SO 02 - Venkovní úpravy'!J36</f>
        <v>0</v>
      </c>
      <c r="AZ100" s="80">
        <f>'SO 02 - Venkovní úpravy'!F33</f>
        <v>0</v>
      </c>
      <c r="BA100" s="80">
        <f>'SO 02 - Venkovní úpravy'!F34</f>
        <v>0</v>
      </c>
      <c r="BB100" s="80">
        <f>'SO 02 - Venkovní úpravy'!F35</f>
        <v>0</v>
      </c>
      <c r="BC100" s="80">
        <f>'SO 02 - Venkovní úpravy'!F36</f>
        <v>0</v>
      </c>
      <c r="BD100" s="82">
        <f>'SO 02 - Venkovní úpravy'!F37</f>
        <v>0</v>
      </c>
      <c r="BT100" s="83" t="s">
        <v>90</v>
      </c>
      <c r="BV100" s="83" t="s">
        <v>85</v>
      </c>
      <c r="BW100" s="83" t="s">
        <v>107</v>
      </c>
      <c r="BX100" s="83" t="s">
        <v>5</v>
      </c>
      <c r="CL100" s="83" t="s">
        <v>1</v>
      </c>
      <c r="CM100" s="83" t="s">
        <v>92</v>
      </c>
    </row>
    <row r="101" spans="1:91" s="6" customFormat="1" ht="16.5" customHeight="1">
      <c r="A101" s="84" t="s">
        <v>93</v>
      </c>
      <c r="B101" s="75"/>
      <c r="C101" s="76"/>
      <c r="D101" s="214" t="s">
        <v>108</v>
      </c>
      <c r="E101" s="214"/>
      <c r="F101" s="214"/>
      <c r="G101" s="214"/>
      <c r="H101" s="214"/>
      <c r="I101" s="77"/>
      <c r="J101" s="214" t="s">
        <v>109</v>
      </c>
      <c r="K101" s="214"/>
      <c r="L101" s="214"/>
      <c r="M101" s="214"/>
      <c r="N101" s="214"/>
      <c r="O101" s="214"/>
      <c r="P101" s="214"/>
      <c r="Q101" s="214"/>
      <c r="R101" s="214"/>
      <c r="S101" s="214"/>
      <c r="T101" s="214"/>
      <c r="U101" s="214"/>
      <c r="V101" s="214"/>
      <c r="W101" s="214"/>
      <c r="X101" s="214"/>
      <c r="Y101" s="214"/>
      <c r="Z101" s="214"/>
      <c r="AA101" s="214"/>
      <c r="AB101" s="214"/>
      <c r="AC101" s="214"/>
      <c r="AD101" s="214"/>
      <c r="AE101" s="214"/>
      <c r="AF101" s="214"/>
      <c r="AG101" s="213">
        <f>'VRN - Vedlejší rozpočtové...'!J30</f>
        <v>0</v>
      </c>
      <c r="AH101" s="212"/>
      <c r="AI101" s="212"/>
      <c r="AJ101" s="212"/>
      <c r="AK101" s="212"/>
      <c r="AL101" s="212"/>
      <c r="AM101" s="212"/>
      <c r="AN101" s="213">
        <f t="shared" si="0"/>
        <v>0</v>
      </c>
      <c r="AO101" s="212"/>
      <c r="AP101" s="212"/>
      <c r="AQ101" s="78" t="s">
        <v>89</v>
      </c>
      <c r="AR101" s="75"/>
      <c r="AS101" s="90">
        <v>0</v>
      </c>
      <c r="AT101" s="91">
        <f t="shared" si="1"/>
        <v>0</v>
      </c>
      <c r="AU101" s="92">
        <f>'VRN - Vedlejší rozpočtové...'!P124</f>
        <v>0</v>
      </c>
      <c r="AV101" s="91">
        <f>'VRN - Vedlejší rozpočtové...'!J33</f>
        <v>0</v>
      </c>
      <c r="AW101" s="91">
        <f>'VRN - Vedlejší rozpočtové...'!J34</f>
        <v>0</v>
      </c>
      <c r="AX101" s="91">
        <f>'VRN - Vedlejší rozpočtové...'!J35</f>
        <v>0</v>
      </c>
      <c r="AY101" s="91">
        <f>'VRN - Vedlejší rozpočtové...'!J36</f>
        <v>0</v>
      </c>
      <c r="AZ101" s="91">
        <f>'VRN - Vedlejší rozpočtové...'!F33</f>
        <v>0</v>
      </c>
      <c r="BA101" s="91">
        <f>'VRN - Vedlejší rozpočtové...'!F34</f>
        <v>0</v>
      </c>
      <c r="BB101" s="91">
        <f>'VRN - Vedlejší rozpočtové...'!F35</f>
        <v>0</v>
      </c>
      <c r="BC101" s="91">
        <f>'VRN - Vedlejší rozpočtové...'!F36</f>
        <v>0</v>
      </c>
      <c r="BD101" s="93">
        <f>'VRN - Vedlejší rozpočtové...'!F37</f>
        <v>0</v>
      </c>
      <c r="BT101" s="83" t="s">
        <v>90</v>
      </c>
      <c r="BV101" s="83" t="s">
        <v>85</v>
      </c>
      <c r="BW101" s="83" t="s">
        <v>110</v>
      </c>
      <c r="BX101" s="83" t="s">
        <v>5</v>
      </c>
      <c r="CL101" s="83" t="s">
        <v>1</v>
      </c>
      <c r="CM101" s="83" t="s">
        <v>92</v>
      </c>
    </row>
    <row r="102" spans="1:91" s="1" customFormat="1" ht="30" customHeight="1">
      <c r="B102" s="33"/>
      <c r="AR102" s="33"/>
    </row>
    <row r="103" spans="1:91" s="1" customFormat="1" ht="6.95" customHeight="1"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33"/>
    </row>
  </sheetData>
  <sheetProtection algorithmName="SHA-512" hashValue="sRVR31GtduDDYasURcPoThYcbwyysLNf4tHs2Ism5sUeEhLM7NiBtLH3JZlLVEegB6hMJ1pqk47EB4vIlhTMoQ==" saltValue="udJtd0q+cP2MQkfSwD/BB6K5aqz093Z565KzBJQ0M0YHy/mq6U3EMmHDIJiTh2Ze48bRfh/uhq4XJMUnNM7m4w==" spinCount="100000" sheet="1" objects="1" scenarios="1" formatColumns="0" formatRows="0"/>
  <mergeCells count="66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8:AM98"/>
    <mergeCell ref="AN98:AP98"/>
    <mergeCell ref="F98:J98"/>
    <mergeCell ref="L98:AF98"/>
    <mergeCell ref="AN99:AP99"/>
    <mergeCell ref="AG99:AM99"/>
    <mergeCell ref="F99:J99"/>
    <mergeCell ref="L99:AF99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G94:AM94"/>
    <mergeCell ref="AN94:AP94"/>
    <mergeCell ref="L85:AO85"/>
    <mergeCell ref="AM87:AN87"/>
    <mergeCell ref="AS89:AT91"/>
    <mergeCell ref="AM89:AP89"/>
    <mergeCell ref="AM90:AP90"/>
  </mergeCells>
  <hyperlinks>
    <hyperlink ref="A96" location="'SO 01 - Budova A'!C2" display="/" xr:uid="{00000000-0004-0000-0000-000000000000}"/>
    <hyperlink ref="A98" location="'01 - Hromosvod'!C2" display="/" xr:uid="{00000000-0004-0000-0000-000001000000}"/>
    <hyperlink ref="A99" location="'02 - Temperování okapních...'!C2" display="/" xr:uid="{00000000-0004-0000-0000-000002000000}"/>
    <hyperlink ref="A100" location="'SO 02 - Venkovní úpravy'!C2" display="/" xr:uid="{00000000-0004-0000-0000-000003000000}"/>
    <hyperlink ref="A101" location="'VRN - Vedlejší rozpočtové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16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91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92</v>
      </c>
    </row>
    <row r="4" spans="2:46" ht="24.95" customHeight="1">
      <c r="B4" s="20"/>
      <c r="D4" s="21" t="s">
        <v>111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0" t="str">
        <f>'Rekapitulace stavby'!K6</f>
        <v>Realizace úspor energie – SŠ zahradnická a technická Litomyšl, historická budova A</v>
      </c>
      <c r="F7" s="241"/>
      <c r="G7" s="241"/>
      <c r="H7" s="241"/>
      <c r="L7" s="20"/>
    </row>
    <row r="8" spans="2:46" s="1" customFormat="1" ht="12" customHeight="1">
      <c r="B8" s="33"/>
      <c r="D8" s="27" t="s">
        <v>112</v>
      </c>
      <c r="L8" s="33"/>
    </row>
    <row r="9" spans="2:46" s="1" customFormat="1" ht="16.5" customHeight="1">
      <c r="B9" s="33"/>
      <c r="E9" s="197" t="s">
        <v>113</v>
      </c>
      <c r="F9" s="242"/>
      <c r="G9" s="242"/>
      <c r="H9" s="242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7" t="s">
        <v>18</v>
      </c>
      <c r="F11" s="25" t="s">
        <v>1</v>
      </c>
      <c r="I11" s="27" t="s">
        <v>20</v>
      </c>
      <c r="J11" s="25" t="s">
        <v>1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3" t="str">
        <f>'Rekapitulace stavby'!AN8</f>
        <v>31. 8. 2025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7" t="s">
        <v>30</v>
      </c>
      <c r="I14" s="27" t="s">
        <v>31</v>
      </c>
      <c r="J14" s="25" t="s">
        <v>1</v>
      </c>
      <c r="L14" s="33"/>
    </row>
    <row r="15" spans="2:46" s="1" customFormat="1" ht="18" customHeight="1">
      <c r="B15" s="33"/>
      <c r="E15" s="25" t="s">
        <v>32</v>
      </c>
      <c r="I15" s="27" t="s">
        <v>33</v>
      </c>
      <c r="J15" s="25" t="s">
        <v>1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7" t="s">
        <v>34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243" t="str">
        <f>'Rekapitulace stavby'!E14</f>
        <v>Vyplň údaj</v>
      </c>
      <c r="F18" s="224"/>
      <c r="G18" s="224"/>
      <c r="H18" s="224"/>
      <c r="I18" s="27" t="s">
        <v>33</v>
      </c>
      <c r="J18" s="28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7" t="s">
        <v>36</v>
      </c>
      <c r="I20" s="27" t="s">
        <v>31</v>
      </c>
      <c r="J20" s="25" t="s">
        <v>37</v>
      </c>
      <c r="L20" s="33"/>
    </row>
    <row r="21" spans="2:12" s="1" customFormat="1" ht="18" customHeight="1">
      <c r="B21" s="33"/>
      <c r="E21" s="25" t="s">
        <v>38</v>
      </c>
      <c r="I21" s="27" t="s">
        <v>33</v>
      </c>
      <c r="J21" s="25" t="s">
        <v>1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7" t="s">
        <v>40</v>
      </c>
      <c r="I23" s="27" t="s">
        <v>31</v>
      </c>
      <c r="J23" s="25" t="str">
        <f>IF('Rekapitulace stavby'!AN19="","",'Rekapitulace stavby'!AN19)</f>
        <v/>
      </c>
      <c r="L23" s="33"/>
    </row>
    <row r="24" spans="2:12" s="1" customFormat="1" ht="18" customHeight="1">
      <c r="B24" s="33"/>
      <c r="E24" s="25" t="str">
        <f>IF('Rekapitulace stavby'!E20="","",'Rekapitulace stavby'!E20)</f>
        <v xml:space="preserve"> </v>
      </c>
      <c r="I24" s="27" t="s">
        <v>33</v>
      </c>
      <c r="J24" s="25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7" t="s">
        <v>42</v>
      </c>
      <c r="L26" s="33"/>
    </row>
    <row r="27" spans="2:12" s="7" customFormat="1" ht="16.5" customHeight="1">
      <c r="B27" s="95"/>
      <c r="E27" s="229" t="s">
        <v>1</v>
      </c>
      <c r="F27" s="229"/>
      <c r="G27" s="229"/>
      <c r="H27" s="229"/>
      <c r="L27" s="95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4"/>
      <c r="E29" s="54"/>
      <c r="F29" s="54"/>
      <c r="G29" s="54"/>
      <c r="H29" s="54"/>
      <c r="I29" s="54"/>
      <c r="J29" s="54"/>
      <c r="K29" s="54"/>
      <c r="L29" s="33"/>
    </row>
    <row r="30" spans="2:12" s="1" customFormat="1" ht="25.35" customHeight="1">
      <c r="B30" s="33"/>
      <c r="D30" s="96" t="s">
        <v>43</v>
      </c>
      <c r="J30" s="67">
        <f>ROUND(J144, 2)</f>
        <v>0</v>
      </c>
      <c r="L30" s="33"/>
    </row>
    <row r="31" spans="2:12" s="1" customFormat="1" ht="6.95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14.45" customHeight="1">
      <c r="B32" s="33"/>
      <c r="F32" s="36" t="s">
        <v>45</v>
      </c>
      <c r="I32" s="36" t="s">
        <v>44</v>
      </c>
      <c r="J32" s="36" t="s">
        <v>46</v>
      </c>
      <c r="L32" s="33"/>
    </row>
    <row r="33" spans="2:12" s="1" customFormat="1" ht="14.45" customHeight="1">
      <c r="B33" s="33"/>
      <c r="D33" s="56" t="s">
        <v>47</v>
      </c>
      <c r="E33" s="27" t="s">
        <v>48</v>
      </c>
      <c r="F33" s="87">
        <f>ROUND((SUM(BE144:BE2163)),  2)</f>
        <v>0</v>
      </c>
      <c r="I33" s="97">
        <v>0.21</v>
      </c>
      <c r="J33" s="87">
        <f>ROUND(((SUM(BE144:BE2163))*I33),  2)</f>
        <v>0</v>
      </c>
      <c r="L33" s="33"/>
    </row>
    <row r="34" spans="2:12" s="1" customFormat="1" ht="14.45" customHeight="1">
      <c r="B34" s="33"/>
      <c r="E34" s="27" t="s">
        <v>49</v>
      </c>
      <c r="F34" s="87">
        <f>ROUND((SUM(BF144:BF2163)),  2)</f>
        <v>0</v>
      </c>
      <c r="I34" s="97">
        <v>0.12</v>
      </c>
      <c r="J34" s="87">
        <f>ROUND(((SUM(BF144:BF2163))*I34),  2)</f>
        <v>0</v>
      </c>
      <c r="L34" s="33"/>
    </row>
    <row r="35" spans="2:12" s="1" customFormat="1" ht="14.45" hidden="1" customHeight="1">
      <c r="B35" s="33"/>
      <c r="E35" s="27" t="s">
        <v>50</v>
      </c>
      <c r="F35" s="87">
        <f>ROUND((SUM(BG144:BG2163)),  2)</f>
        <v>0</v>
      </c>
      <c r="I35" s="97">
        <v>0.21</v>
      </c>
      <c r="J35" s="87">
        <f>0</f>
        <v>0</v>
      </c>
      <c r="L35" s="33"/>
    </row>
    <row r="36" spans="2:12" s="1" customFormat="1" ht="14.45" hidden="1" customHeight="1">
      <c r="B36" s="33"/>
      <c r="E36" s="27" t="s">
        <v>51</v>
      </c>
      <c r="F36" s="87">
        <f>ROUND((SUM(BH144:BH2163)),  2)</f>
        <v>0</v>
      </c>
      <c r="I36" s="97">
        <v>0.12</v>
      </c>
      <c r="J36" s="87">
        <f>0</f>
        <v>0</v>
      </c>
      <c r="L36" s="33"/>
    </row>
    <row r="37" spans="2:12" s="1" customFormat="1" ht="14.45" hidden="1" customHeight="1">
      <c r="B37" s="33"/>
      <c r="E37" s="27" t="s">
        <v>52</v>
      </c>
      <c r="F37" s="87">
        <f>ROUND((SUM(BI144:BI2163)),  2)</f>
        <v>0</v>
      </c>
      <c r="I37" s="97">
        <v>0</v>
      </c>
      <c r="J37" s="87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8"/>
      <c r="D39" s="99" t="s">
        <v>53</v>
      </c>
      <c r="E39" s="58"/>
      <c r="F39" s="58"/>
      <c r="G39" s="100" t="s">
        <v>54</v>
      </c>
      <c r="H39" s="101" t="s">
        <v>55</v>
      </c>
      <c r="I39" s="58"/>
      <c r="J39" s="102">
        <f>SUM(J30:J37)</f>
        <v>0</v>
      </c>
      <c r="K39" s="103"/>
      <c r="L39" s="33"/>
    </row>
    <row r="40" spans="2:12" s="1" customFormat="1" ht="14.45" customHeight="1">
      <c r="B40" s="33"/>
      <c r="L40" s="33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47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47" s="1" customFormat="1" ht="24.95" customHeight="1">
      <c r="B82" s="33"/>
      <c r="C82" s="21" t="s">
        <v>114</v>
      </c>
      <c r="L82" s="33"/>
    </row>
    <row r="83" spans="2:47" s="1" customFormat="1" ht="6.95" customHeight="1">
      <c r="B83" s="33"/>
      <c r="L83" s="33"/>
    </row>
    <row r="84" spans="2:47" s="1" customFormat="1" ht="12" customHeight="1">
      <c r="B84" s="33"/>
      <c r="C84" s="27" t="s">
        <v>16</v>
      </c>
      <c r="L84" s="33"/>
    </row>
    <row r="85" spans="2:47" s="1" customFormat="1" ht="26.25" customHeight="1">
      <c r="B85" s="33"/>
      <c r="E85" s="240" t="str">
        <f>E7</f>
        <v>Realizace úspor energie – SŠ zahradnická a technická Litomyšl, historická budova A</v>
      </c>
      <c r="F85" s="241"/>
      <c r="G85" s="241"/>
      <c r="H85" s="241"/>
      <c r="L85" s="33"/>
    </row>
    <row r="86" spans="2:47" s="1" customFormat="1" ht="12" customHeight="1">
      <c r="B86" s="33"/>
      <c r="C86" s="27" t="s">
        <v>112</v>
      </c>
      <c r="L86" s="33"/>
    </row>
    <row r="87" spans="2:47" s="1" customFormat="1" ht="16.5" customHeight="1">
      <c r="B87" s="33"/>
      <c r="E87" s="197" t="str">
        <f>E9</f>
        <v>SO 01 - Budova A</v>
      </c>
      <c r="F87" s="242"/>
      <c r="G87" s="242"/>
      <c r="H87" s="242"/>
      <c r="L87" s="33"/>
    </row>
    <row r="88" spans="2:47" s="1" customFormat="1" ht="6.95" customHeight="1">
      <c r="B88" s="33"/>
      <c r="L88" s="33"/>
    </row>
    <row r="89" spans="2:47" s="1" customFormat="1" ht="12" customHeight="1">
      <c r="B89" s="33"/>
      <c r="C89" s="27" t="s">
        <v>22</v>
      </c>
      <c r="F89" s="25" t="str">
        <f>F12</f>
        <v>T.G. Masaryka 659, 570 13 Litomyšl</v>
      </c>
      <c r="I89" s="27" t="s">
        <v>24</v>
      </c>
      <c r="J89" s="53" t="str">
        <f>IF(J12="","",J12)</f>
        <v>31. 8. 2025</v>
      </c>
      <c r="L89" s="33"/>
    </row>
    <row r="90" spans="2:47" s="1" customFormat="1" ht="6.95" customHeight="1">
      <c r="B90" s="33"/>
      <c r="L90" s="33"/>
    </row>
    <row r="91" spans="2:47" s="1" customFormat="1" ht="15.2" customHeight="1">
      <c r="B91" s="33"/>
      <c r="C91" s="27" t="s">
        <v>30</v>
      </c>
      <c r="F91" s="25" t="str">
        <f>E15</f>
        <v>Pardubický kraj</v>
      </c>
      <c r="I91" s="27" t="s">
        <v>36</v>
      </c>
      <c r="J91" s="31" t="str">
        <f>E21</f>
        <v>AZ OPTIMAL s.r.o.</v>
      </c>
      <c r="L91" s="33"/>
    </row>
    <row r="92" spans="2:47" s="1" customFormat="1" ht="15.2" customHeight="1">
      <c r="B92" s="33"/>
      <c r="C92" s="27" t="s">
        <v>34</v>
      </c>
      <c r="F92" s="25" t="str">
        <f>IF(E18="","",E18)</f>
        <v>Vyplň údaj</v>
      </c>
      <c r="I92" s="27" t="s">
        <v>40</v>
      </c>
      <c r="J92" s="31" t="str">
        <f>E24</f>
        <v xml:space="preserve"> </v>
      </c>
      <c r="L92" s="33"/>
    </row>
    <row r="93" spans="2:47" s="1" customFormat="1" ht="10.35" customHeight="1">
      <c r="B93" s="33"/>
      <c r="L93" s="33"/>
    </row>
    <row r="94" spans="2:47" s="1" customFormat="1" ht="29.25" customHeight="1">
      <c r="B94" s="33"/>
      <c r="C94" s="106" t="s">
        <v>115</v>
      </c>
      <c r="D94" s="98"/>
      <c r="E94" s="98"/>
      <c r="F94" s="98"/>
      <c r="G94" s="98"/>
      <c r="H94" s="98"/>
      <c r="I94" s="98"/>
      <c r="J94" s="107" t="s">
        <v>116</v>
      </c>
      <c r="K94" s="98"/>
      <c r="L94" s="33"/>
    </row>
    <row r="95" spans="2:47" s="1" customFormat="1" ht="10.35" customHeight="1">
      <c r="B95" s="33"/>
      <c r="L95" s="33"/>
    </row>
    <row r="96" spans="2:47" s="1" customFormat="1" ht="22.9" customHeight="1">
      <c r="B96" s="33"/>
      <c r="C96" s="108" t="s">
        <v>117</v>
      </c>
      <c r="J96" s="67">
        <f>J144</f>
        <v>0</v>
      </c>
      <c r="L96" s="33"/>
      <c r="AU96" s="17" t="s">
        <v>118</v>
      </c>
    </row>
    <row r="97" spans="2:12" s="8" customFormat="1" ht="24.95" customHeight="1">
      <c r="B97" s="109"/>
      <c r="D97" s="110" t="s">
        <v>119</v>
      </c>
      <c r="E97" s="111"/>
      <c r="F97" s="111"/>
      <c r="G97" s="111"/>
      <c r="H97" s="111"/>
      <c r="I97" s="111"/>
      <c r="J97" s="112">
        <f>J145</f>
        <v>0</v>
      </c>
      <c r="L97" s="109"/>
    </row>
    <row r="98" spans="2:12" s="9" customFormat="1" ht="19.899999999999999" customHeight="1">
      <c r="B98" s="113"/>
      <c r="D98" s="114" t="s">
        <v>120</v>
      </c>
      <c r="E98" s="115"/>
      <c r="F98" s="115"/>
      <c r="G98" s="115"/>
      <c r="H98" s="115"/>
      <c r="I98" s="115"/>
      <c r="J98" s="116">
        <f>J146</f>
        <v>0</v>
      </c>
      <c r="L98" s="113"/>
    </row>
    <row r="99" spans="2:12" s="9" customFormat="1" ht="19.899999999999999" customHeight="1">
      <c r="B99" s="113"/>
      <c r="D99" s="114" t="s">
        <v>121</v>
      </c>
      <c r="E99" s="115"/>
      <c r="F99" s="115"/>
      <c r="G99" s="115"/>
      <c r="H99" s="115"/>
      <c r="I99" s="115"/>
      <c r="J99" s="116">
        <f>J172</f>
        <v>0</v>
      </c>
      <c r="L99" s="113"/>
    </row>
    <row r="100" spans="2:12" s="9" customFormat="1" ht="19.899999999999999" customHeight="1">
      <c r="B100" s="113"/>
      <c r="D100" s="114" t="s">
        <v>122</v>
      </c>
      <c r="E100" s="115"/>
      <c r="F100" s="115"/>
      <c r="G100" s="115"/>
      <c r="H100" s="115"/>
      <c r="I100" s="115"/>
      <c r="J100" s="116">
        <f>J188</f>
        <v>0</v>
      </c>
      <c r="L100" s="113"/>
    </row>
    <row r="101" spans="2:12" s="9" customFormat="1" ht="19.899999999999999" customHeight="1">
      <c r="B101" s="113"/>
      <c r="D101" s="114" t="s">
        <v>123</v>
      </c>
      <c r="E101" s="115"/>
      <c r="F101" s="115"/>
      <c r="G101" s="115"/>
      <c r="H101" s="115"/>
      <c r="I101" s="115"/>
      <c r="J101" s="116">
        <f>J219</f>
        <v>0</v>
      </c>
      <c r="L101" s="113"/>
    </row>
    <row r="102" spans="2:12" s="9" customFormat="1" ht="19.899999999999999" customHeight="1">
      <c r="B102" s="113"/>
      <c r="D102" s="114" t="s">
        <v>124</v>
      </c>
      <c r="E102" s="115"/>
      <c r="F102" s="115"/>
      <c r="G102" s="115"/>
      <c r="H102" s="115"/>
      <c r="I102" s="115"/>
      <c r="J102" s="116">
        <f>J242</f>
        <v>0</v>
      </c>
      <c r="L102" s="113"/>
    </row>
    <row r="103" spans="2:12" s="9" customFormat="1" ht="19.899999999999999" customHeight="1">
      <c r="B103" s="113"/>
      <c r="D103" s="114" t="s">
        <v>125</v>
      </c>
      <c r="E103" s="115"/>
      <c r="F103" s="115"/>
      <c r="G103" s="115"/>
      <c r="H103" s="115"/>
      <c r="I103" s="115"/>
      <c r="J103" s="116">
        <f>J493</f>
        <v>0</v>
      </c>
      <c r="L103" s="113"/>
    </row>
    <row r="104" spans="2:12" s="9" customFormat="1" ht="19.899999999999999" customHeight="1">
      <c r="B104" s="113"/>
      <c r="D104" s="114" t="s">
        <v>126</v>
      </c>
      <c r="E104" s="115"/>
      <c r="F104" s="115"/>
      <c r="G104" s="115"/>
      <c r="H104" s="115"/>
      <c r="I104" s="115"/>
      <c r="J104" s="116">
        <f>J584</f>
        <v>0</v>
      </c>
      <c r="L104" s="113"/>
    </row>
    <row r="105" spans="2:12" s="9" customFormat="1" ht="19.899999999999999" customHeight="1">
      <c r="B105" s="113"/>
      <c r="D105" s="114" t="s">
        <v>127</v>
      </c>
      <c r="E105" s="115"/>
      <c r="F105" s="115"/>
      <c r="G105" s="115"/>
      <c r="H105" s="115"/>
      <c r="I105" s="115"/>
      <c r="J105" s="116">
        <f>J597</f>
        <v>0</v>
      </c>
      <c r="L105" s="113"/>
    </row>
    <row r="106" spans="2:12" s="8" customFormat="1" ht="24.95" customHeight="1">
      <c r="B106" s="109"/>
      <c r="D106" s="110" t="s">
        <v>128</v>
      </c>
      <c r="E106" s="111"/>
      <c r="F106" s="111"/>
      <c r="G106" s="111"/>
      <c r="H106" s="111"/>
      <c r="I106" s="111"/>
      <c r="J106" s="112">
        <f>J599</f>
        <v>0</v>
      </c>
      <c r="L106" s="109"/>
    </row>
    <row r="107" spans="2:12" s="9" customFormat="1" ht="19.899999999999999" customHeight="1">
      <c r="B107" s="113"/>
      <c r="D107" s="114" t="s">
        <v>129</v>
      </c>
      <c r="E107" s="115"/>
      <c r="F107" s="115"/>
      <c r="G107" s="115"/>
      <c r="H107" s="115"/>
      <c r="I107" s="115"/>
      <c r="J107" s="116">
        <f>J600</f>
        <v>0</v>
      </c>
      <c r="L107" s="113"/>
    </row>
    <row r="108" spans="2:12" s="9" customFormat="1" ht="19.899999999999999" customHeight="1">
      <c r="B108" s="113"/>
      <c r="D108" s="114" t="s">
        <v>130</v>
      </c>
      <c r="E108" s="115"/>
      <c r="F108" s="115"/>
      <c r="G108" s="115"/>
      <c r="H108" s="115"/>
      <c r="I108" s="115"/>
      <c r="J108" s="116">
        <f>J617</f>
        <v>0</v>
      </c>
      <c r="L108" s="113"/>
    </row>
    <row r="109" spans="2:12" s="9" customFormat="1" ht="19.899999999999999" customHeight="1">
      <c r="B109" s="113"/>
      <c r="D109" s="114" t="s">
        <v>131</v>
      </c>
      <c r="E109" s="115"/>
      <c r="F109" s="115"/>
      <c r="G109" s="115"/>
      <c r="H109" s="115"/>
      <c r="I109" s="115"/>
      <c r="J109" s="116">
        <f>J689</f>
        <v>0</v>
      </c>
      <c r="L109" s="113"/>
    </row>
    <row r="110" spans="2:12" s="9" customFormat="1" ht="19.899999999999999" customHeight="1">
      <c r="B110" s="113"/>
      <c r="D110" s="114" t="s">
        <v>132</v>
      </c>
      <c r="E110" s="115"/>
      <c r="F110" s="115"/>
      <c r="G110" s="115"/>
      <c r="H110" s="115"/>
      <c r="I110" s="115"/>
      <c r="J110" s="116">
        <f>J736</f>
        <v>0</v>
      </c>
      <c r="L110" s="113"/>
    </row>
    <row r="111" spans="2:12" s="9" customFormat="1" ht="19.899999999999999" customHeight="1">
      <c r="B111" s="113"/>
      <c r="D111" s="114" t="s">
        <v>133</v>
      </c>
      <c r="E111" s="115"/>
      <c r="F111" s="115"/>
      <c r="G111" s="115"/>
      <c r="H111" s="115"/>
      <c r="I111" s="115"/>
      <c r="J111" s="116">
        <f>J740</f>
        <v>0</v>
      </c>
      <c r="L111" s="113"/>
    </row>
    <row r="112" spans="2:12" s="9" customFormat="1" ht="19.899999999999999" customHeight="1">
      <c r="B112" s="113"/>
      <c r="D112" s="114" t="s">
        <v>134</v>
      </c>
      <c r="E112" s="115"/>
      <c r="F112" s="115"/>
      <c r="G112" s="115"/>
      <c r="H112" s="115"/>
      <c r="I112" s="115"/>
      <c r="J112" s="116">
        <f>J750</f>
        <v>0</v>
      </c>
      <c r="L112" s="113"/>
    </row>
    <row r="113" spans="2:12" s="9" customFormat="1" ht="19.899999999999999" customHeight="1">
      <c r="B113" s="113"/>
      <c r="D113" s="114" t="s">
        <v>135</v>
      </c>
      <c r="E113" s="115"/>
      <c r="F113" s="115"/>
      <c r="G113" s="115"/>
      <c r="H113" s="115"/>
      <c r="I113" s="115"/>
      <c r="J113" s="116">
        <f>J801</f>
        <v>0</v>
      </c>
      <c r="L113" s="113"/>
    </row>
    <row r="114" spans="2:12" s="9" customFormat="1" ht="19.899999999999999" customHeight="1">
      <c r="B114" s="113"/>
      <c r="D114" s="114" t="s">
        <v>136</v>
      </c>
      <c r="E114" s="115"/>
      <c r="F114" s="115"/>
      <c r="G114" s="115"/>
      <c r="H114" s="115"/>
      <c r="I114" s="115"/>
      <c r="J114" s="116">
        <f>J830</f>
        <v>0</v>
      </c>
      <c r="L114" s="113"/>
    </row>
    <row r="115" spans="2:12" s="9" customFormat="1" ht="19.899999999999999" customHeight="1">
      <c r="B115" s="113"/>
      <c r="D115" s="114" t="s">
        <v>137</v>
      </c>
      <c r="E115" s="115"/>
      <c r="F115" s="115"/>
      <c r="G115" s="115"/>
      <c r="H115" s="115"/>
      <c r="I115" s="115"/>
      <c r="J115" s="116">
        <f>J834</f>
        <v>0</v>
      </c>
      <c r="L115" s="113"/>
    </row>
    <row r="116" spans="2:12" s="9" customFormat="1" ht="19.899999999999999" customHeight="1">
      <c r="B116" s="113"/>
      <c r="D116" s="114" t="s">
        <v>138</v>
      </c>
      <c r="E116" s="115"/>
      <c r="F116" s="115"/>
      <c r="G116" s="115"/>
      <c r="H116" s="115"/>
      <c r="I116" s="115"/>
      <c r="J116" s="116">
        <f>J951</f>
        <v>0</v>
      </c>
      <c r="L116" s="113"/>
    </row>
    <row r="117" spans="2:12" s="9" customFormat="1" ht="19.899999999999999" customHeight="1">
      <c r="B117" s="113"/>
      <c r="D117" s="114" t="s">
        <v>139</v>
      </c>
      <c r="E117" s="115"/>
      <c r="F117" s="115"/>
      <c r="G117" s="115"/>
      <c r="H117" s="115"/>
      <c r="I117" s="115"/>
      <c r="J117" s="116">
        <f>J1043</f>
        <v>0</v>
      </c>
      <c r="L117" s="113"/>
    </row>
    <row r="118" spans="2:12" s="9" customFormat="1" ht="19.899999999999999" customHeight="1">
      <c r="B118" s="113"/>
      <c r="D118" s="114" t="s">
        <v>140</v>
      </c>
      <c r="E118" s="115"/>
      <c r="F118" s="115"/>
      <c r="G118" s="115"/>
      <c r="H118" s="115"/>
      <c r="I118" s="115"/>
      <c r="J118" s="116">
        <f>J1080</f>
        <v>0</v>
      </c>
      <c r="L118" s="113"/>
    </row>
    <row r="119" spans="2:12" s="9" customFormat="1" ht="19.899999999999999" customHeight="1">
      <c r="B119" s="113"/>
      <c r="D119" s="114" t="s">
        <v>141</v>
      </c>
      <c r="E119" s="115"/>
      <c r="F119" s="115"/>
      <c r="G119" s="115"/>
      <c r="H119" s="115"/>
      <c r="I119" s="115"/>
      <c r="J119" s="116">
        <f>J1219</f>
        <v>0</v>
      </c>
      <c r="L119" s="113"/>
    </row>
    <row r="120" spans="2:12" s="9" customFormat="1" ht="19.899999999999999" customHeight="1">
      <c r="B120" s="113"/>
      <c r="D120" s="114" t="s">
        <v>142</v>
      </c>
      <c r="E120" s="115"/>
      <c r="F120" s="115"/>
      <c r="G120" s="115"/>
      <c r="H120" s="115"/>
      <c r="I120" s="115"/>
      <c r="J120" s="116">
        <f>J1247</f>
        <v>0</v>
      </c>
      <c r="L120" s="113"/>
    </row>
    <row r="121" spans="2:12" s="9" customFormat="1" ht="19.899999999999999" customHeight="1">
      <c r="B121" s="113"/>
      <c r="D121" s="114" t="s">
        <v>143</v>
      </c>
      <c r="E121" s="115"/>
      <c r="F121" s="115"/>
      <c r="G121" s="115"/>
      <c r="H121" s="115"/>
      <c r="I121" s="115"/>
      <c r="J121" s="116">
        <f>J1277</f>
        <v>0</v>
      </c>
      <c r="L121" s="113"/>
    </row>
    <row r="122" spans="2:12" s="9" customFormat="1" ht="19.899999999999999" customHeight="1">
      <c r="B122" s="113"/>
      <c r="D122" s="114" t="s">
        <v>144</v>
      </c>
      <c r="E122" s="115"/>
      <c r="F122" s="115"/>
      <c r="G122" s="115"/>
      <c r="H122" s="115"/>
      <c r="I122" s="115"/>
      <c r="J122" s="116">
        <f>J1285</f>
        <v>0</v>
      </c>
      <c r="L122" s="113"/>
    </row>
    <row r="123" spans="2:12" s="9" customFormat="1" ht="19.899999999999999" customHeight="1">
      <c r="B123" s="113"/>
      <c r="D123" s="114" t="s">
        <v>145</v>
      </c>
      <c r="E123" s="115"/>
      <c r="F123" s="115"/>
      <c r="G123" s="115"/>
      <c r="H123" s="115"/>
      <c r="I123" s="115"/>
      <c r="J123" s="116">
        <f>J1296</f>
        <v>0</v>
      </c>
      <c r="L123" s="113"/>
    </row>
    <row r="124" spans="2:12" s="9" customFormat="1" ht="19.899999999999999" customHeight="1">
      <c r="B124" s="113"/>
      <c r="D124" s="114" t="s">
        <v>146</v>
      </c>
      <c r="E124" s="115"/>
      <c r="F124" s="115"/>
      <c r="G124" s="115"/>
      <c r="H124" s="115"/>
      <c r="I124" s="115"/>
      <c r="J124" s="116">
        <f>J1851</f>
        <v>0</v>
      </c>
      <c r="L124" s="113"/>
    </row>
    <row r="125" spans="2:12" s="1" customFormat="1" ht="21.75" customHeight="1">
      <c r="B125" s="33"/>
      <c r="L125" s="33"/>
    </row>
    <row r="126" spans="2:12" s="1" customFormat="1" ht="6.95" customHeight="1">
      <c r="B126" s="45"/>
      <c r="C126" s="46"/>
      <c r="D126" s="46"/>
      <c r="E126" s="46"/>
      <c r="F126" s="46"/>
      <c r="G126" s="46"/>
      <c r="H126" s="46"/>
      <c r="I126" s="46"/>
      <c r="J126" s="46"/>
      <c r="K126" s="46"/>
      <c r="L126" s="33"/>
    </row>
    <row r="130" spans="2:63" s="1" customFormat="1" ht="6.95" customHeight="1">
      <c r="B130" s="47"/>
      <c r="C130" s="48"/>
      <c r="D130" s="48"/>
      <c r="E130" s="48"/>
      <c r="F130" s="48"/>
      <c r="G130" s="48"/>
      <c r="H130" s="48"/>
      <c r="I130" s="48"/>
      <c r="J130" s="48"/>
      <c r="K130" s="48"/>
      <c r="L130" s="33"/>
    </row>
    <row r="131" spans="2:63" s="1" customFormat="1" ht="24.95" customHeight="1">
      <c r="B131" s="33"/>
      <c r="C131" s="21" t="s">
        <v>147</v>
      </c>
      <c r="L131" s="33"/>
    </row>
    <row r="132" spans="2:63" s="1" customFormat="1" ht="6.95" customHeight="1">
      <c r="B132" s="33"/>
      <c r="L132" s="33"/>
    </row>
    <row r="133" spans="2:63" s="1" customFormat="1" ht="12" customHeight="1">
      <c r="B133" s="33"/>
      <c r="C133" s="27" t="s">
        <v>16</v>
      </c>
      <c r="L133" s="33"/>
    </row>
    <row r="134" spans="2:63" s="1" customFormat="1" ht="26.25" customHeight="1">
      <c r="B134" s="33"/>
      <c r="E134" s="240" t="str">
        <f>E7</f>
        <v>Realizace úspor energie – SŠ zahradnická a technická Litomyšl, historická budova A</v>
      </c>
      <c r="F134" s="241"/>
      <c r="G134" s="241"/>
      <c r="H134" s="241"/>
      <c r="L134" s="33"/>
    </row>
    <row r="135" spans="2:63" s="1" customFormat="1" ht="12" customHeight="1">
      <c r="B135" s="33"/>
      <c r="C135" s="27" t="s">
        <v>112</v>
      </c>
      <c r="L135" s="33"/>
    </row>
    <row r="136" spans="2:63" s="1" customFormat="1" ht="16.5" customHeight="1">
      <c r="B136" s="33"/>
      <c r="E136" s="197" t="str">
        <f>E9</f>
        <v>SO 01 - Budova A</v>
      </c>
      <c r="F136" s="242"/>
      <c r="G136" s="242"/>
      <c r="H136" s="242"/>
      <c r="L136" s="33"/>
    </row>
    <row r="137" spans="2:63" s="1" customFormat="1" ht="6.95" customHeight="1">
      <c r="B137" s="33"/>
      <c r="L137" s="33"/>
    </row>
    <row r="138" spans="2:63" s="1" customFormat="1" ht="12" customHeight="1">
      <c r="B138" s="33"/>
      <c r="C138" s="27" t="s">
        <v>22</v>
      </c>
      <c r="F138" s="25" t="str">
        <f>F12</f>
        <v>T.G. Masaryka 659, 570 13 Litomyšl</v>
      </c>
      <c r="I138" s="27" t="s">
        <v>24</v>
      </c>
      <c r="J138" s="53" t="str">
        <f>IF(J12="","",J12)</f>
        <v>31. 8. 2025</v>
      </c>
      <c r="L138" s="33"/>
    </row>
    <row r="139" spans="2:63" s="1" customFormat="1" ht="6.95" customHeight="1">
      <c r="B139" s="33"/>
      <c r="L139" s="33"/>
    </row>
    <row r="140" spans="2:63" s="1" customFormat="1" ht="15.2" customHeight="1">
      <c r="B140" s="33"/>
      <c r="C140" s="27" t="s">
        <v>30</v>
      </c>
      <c r="F140" s="25" t="str">
        <f>E15</f>
        <v>Pardubický kraj</v>
      </c>
      <c r="I140" s="27" t="s">
        <v>36</v>
      </c>
      <c r="J140" s="31" t="str">
        <f>E21</f>
        <v>AZ OPTIMAL s.r.o.</v>
      </c>
      <c r="L140" s="33"/>
    </row>
    <row r="141" spans="2:63" s="1" customFormat="1" ht="15.2" customHeight="1">
      <c r="B141" s="33"/>
      <c r="C141" s="27" t="s">
        <v>34</v>
      </c>
      <c r="F141" s="25" t="str">
        <f>IF(E18="","",E18)</f>
        <v>Vyplň údaj</v>
      </c>
      <c r="I141" s="27" t="s">
        <v>40</v>
      </c>
      <c r="J141" s="31" t="str">
        <f>E24</f>
        <v xml:space="preserve"> </v>
      </c>
      <c r="L141" s="33"/>
    </row>
    <row r="142" spans="2:63" s="1" customFormat="1" ht="10.35" customHeight="1">
      <c r="B142" s="33"/>
      <c r="L142" s="33"/>
    </row>
    <row r="143" spans="2:63" s="10" customFormat="1" ht="29.25" customHeight="1">
      <c r="B143" s="117"/>
      <c r="C143" s="118" t="s">
        <v>148</v>
      </c>
      <c r="D143" s="119" t="s">
        <v>68</v>
      </c>
      <c r="E143" s="119" t="s">
        <v>64</v>
      </c>
      <c r="F143" s="119" t="s">
        <v>65</v>
      </c>
      <c r="G143" s="119" t="s">
        <v>149</v>
      </c>
      <c r="H143" s="119" t="s">
        <v>150</v>
      </c>
      <c r="I143" s="119" t="s">
        <v>151</v>
      </c>
      <c r="J143" s="119" t="s">
        <v>116</v>
      </c>
      <c r="K143" s="120" t="s">
        <v>152</v>
      </c>
      <c r="L143" s="117"/>
      <c r="M143" s="60" t="s">
        <v>1</v>
      </c>
      <c r="N143" s="61" t="s">
        <v>47</v>
      </c>
      <c r="O143" s="61" t="s">
        <v>153</v>
      </c>
      <c r="P143" s="61" t="s">
        <v>154</v>
      </c>
      <c r="Q143" s="61" t="s">
        <v>155</v>
      </c>
      <c r="R143" s="61" t="s">
        <v>156</v>
      </c>
      <c r="S143" s="61" t="s">
        <v>157</v>
      </c>
      <c r="T143" s="62" t="s">
        <v>158</v>
      </c>
    </row>
    <row r="144" spans="2:63" s="1" customFormat="1" ht="22.9" customHeight="1">
      <c r="B144" s="33"/>
      <c r="C144" s="65" t="s">
        <v>159</v>
      </c>
      <c r="J144" s="121">
        <f>BK144</f>
        <v>0</v>
      </c>
      <c r="L144" s="33"/>
      <c r="M144" s="63"/>
      <c r="N144" s="54"/>
      <c r="O144" s="54"/>
      <c r="P144" s="122">
        <f>P145+P599</f>
        <v>0</v>
      </c>
      <c r="Q144" s="54"/>
      <c r="R144" s="122">
        <f>R145+R599</f>
        <v>842.76821738000012</v>
      </c>
      <c r="S144" s="54"/>
      <c r="T144" s="123">
        <f>T145+T599</f>
        <v>372.93668585000006</v>
      </c>
      <c r="AT144" s="17" t="s">
        <v>82</v>
      </c>
      <c r="AU144" s="17" t="s">
        <v>118</v>
      </c>
      <c r="BK144" s="124">
        <f>BK145+BK599</f>
        <v>0</v>
      </c>
    </row>
    <row r="145" spans="2:65" s="11" customFormat="1" ht="25.9" customHeight="1">
      <c r="B145" s="125"/>
      <c r="D145" s="126" t="s">
        <v>82</v>
      </c>
      <c r="E145" s="127" t="s">
        <v>160</v>
      </c>
      <c r="F145" s="127" t="s">
        <v>160</v>
      </c>
      <c r="I145" s="128"/>
      <c r="J145" s="129">
        <f>BK145</f>
        <v>0</v>
      </c>
      <c r="L145" s="125"/>
      <c r="M145" s="130"/>
      <c r="P145" s="131">
        <f>P146+P172+P188+P219+P242+P493+P584+P597</f>
        <v>0</v>
      </c>
      <c r="R145" s="131">
        <f>R146+R172+R188+R219+R242+R493+R584+R597</f>
        <v>401.17366729000003</v>
      </c>
      <c r="T145" s="132">
        <f>T146+T172+T188+T219+T242+T493+T584+T597</f>
        <v>273.22183508000006</v>
      </c>
      <c r="AR145" s="126" t="s">
        <v>90</v>
      </c>
      <c r="AT145" s="133" t="s">
        <v>82</v>
      </c>
      <c r="AU145" s="133" t="s">
        <v>83</v>
      </c>
      <c r="AY145" s="126" t="s">
        <v>161</v>
      </c>
      <c r="BK145" s="134">
        <f>BK146+BK172+BK188+BK219+BK242+BK493+BK584+BK597</f>
        <v>0</v>
      </c>
    </row>
    <row r="146" spans="2:65" s="11" customFormat="1" ht="22.9" customHeight="1">
      <c r="B146" s="125"/>
      <c r="D146" s="126" t="s">
        <v>82</v>
      </c>
      <c r="E146" s="135" t="s">
        <v>90</v>
      </c>
      <c r="F146" s="135" t="s">
        <v>162</v>
      </c>
      <c r="I146" s="128"/>
      <c r="J146" s="136">
        <f>BK146</f>
        <v>0</v>
      </c>
      <c r="L146" s="125"/>
      <c r="M146" s="130"/>
      <c r="P146" s="131">
        <f>SUM(P147:P171)</f>
        <v>0</v>
      </c>
      <c r="R146" s="131">
        <f>SUM(R147:R171)</f>
        <v>0</v>
      </c>
      <c r="T146" s="132">
        <f>SUM(T147:T171)</f>
        <v>0</v>
      </c>
      <c r="AR146" s="126" t="s">
        <v>90</v>
      </c>
      <c r="AT146" s="133" t="s">
        <v>82</v>
      </c>
      <c r="AU146" s="133" t="s">
        <v>90</v>
      </c>
      <c r="AY146" s="126" t="s">
        <v>161</v>
      </c>
      <c r="BK146" s="134">
        <f>SUM(BK147:BK171)</f>
        <v>0</v>
      </c>
    </row>
    <row r="147" spans="2:65" s="1" customFormat="1" ht="24.2" customHeight="1">
      <c r="B147" s="33"/>
      <c r="C147" s="137" t="s">
        <v>90</v>
      </c>
      <c r="D147" s="137" t="s">
        <v>163</v>
      </c>
      <c r="E147" s="138" t="s">
        <v>164</v>
      </c>
      <c r="F147" s="139" t="s">
        <v>165</v>
      </c>
      <c r="G147" s="140" t="s">
        <v>166</v>
      </c>
      <c r="H147" s="141">
        <v>2.3969999999999998</v>
      </c>
      <c r="I147" s="142"/>
      <c r="J147" s="143">
        <f>ROUND(I147*H147,2)</f>
        <v>0</v>
      </c>
      <c r="K147" s="139" t="s">
        <v>167</v>
      </c>
      <c r="L147" s="33"/>
      <c r="M147" s="144" t="s">
        <v>1</v>
      </c>
      <c r="N147" s="145" t="s">
        <v>48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168</v>
      </c>
      <c r="AT147" s="148" t="s">
        <v>163</v>
      </c>
      <c r="AU147" s="148" t="s">
        <v>92</v>
      </c>
      <c r="AY147" s="17" t="s">
        <v>161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90</v>
      </c>
      <c r="BK147" s="149">
        <f>ROUND(I147*H147,2)</f>
        <v>0</v>
      </c>
      <c r="BL147" s="17" t="s">
        <v>168</v>
      </c>
      <c r="BM147" s="148" t="s">
        <v>169</v>
      </c>
    </row>
    <row r="148" spans="2:65" s="12" customFormat="1" ht="11.25">
      <c r="B148" s="150"/>
      <c r="D148" s="151" t="s">
        <v>170</v>
      </c>
      <c r="E148" s="152" t="s">
        <v>1</v>
      </c>
      <c r="F148" s="153" t="s">
        <v>171</v>
      </c>
      <c r="H148" s="152" t="s">
        <v>1</v>
      </c>
      <c r="I148" s="154"/>
      <c r="L148" s="150"/>
      <c r="M148" s="155"/>
      <c r="T148" s="156"/>
      <c r="AT148" s="152" t="s">
        <v>170</v>
      </c>
      <c r="AU148" s="152" t="s">
        <v>92</v>
      </c>
      <c r="AV148" s="12" t="s">
        <v>90</v>
      </c>
      <c r="AW148" s="12" t="s">
        <v>39</v>
      </c>
      <c r="AX148" s="12" t="s">
        <v>83</v>
      </c>
      <c r="AY148" s="152" t="s">
        <v>161</v>
      </c>
    </row>
    <row r="149" spans="2:65" s="13" customFormat="1" ht="11.25">
      <c r="B149" s="157"/>
      <c r="D149" s="151" t="s">
        <v>170</v>
      </c>
      <c r="E149" s="158" t="s">
        <v>1</v>
      </c>
      <c r="F149" s="159" t="s">
        <v>172</v>
      </c>
      <c r="H149" s="160">
        <v>2.3969999999999998</v>
      </c>
      <c r="I149" s="161"/>
      <c r="L149" s="157"/>
      <c r="M149" s="162"/>
      <c r="T149" s="163"/>
      <c r="AT149" s="158" t="s">
        <v>170</v>
      </c>
      <c r="AU149" s="158" t="s">
        <v>92</v>
      </c>
      <c r="AV149" s="13" t="s">
        <v>92</v>
      </c>
      <c r="AW149" s="13" t="s">
        <v>39</v>
      </c>
      <c r="AX149" s="13" t="s">
        <v>90</v>
      </c>
      <c r="AY149" s="158" t="s">
        <v>161</v>
      </c>
    </row>
    <row r="150" spans="2:65" s="1" customFormat="1" ht="37.9" customHeight="1">
      <c r="B150" s="33"/>
      <c r="C150" s="137" t="s">
        <v>92</v>
      </c>
      <c r="D150" s="137" t="s">
        <v>163</v>
      </c>
      <c r="E150" s="138" t="s">
        <v>173</v>
      </c>
      <c r="F150" s="139" t="s">
        <v>174</v>
      </c>
      <c r="G150" s="140" t="s">
        <v>166</v>
      </c>
      <c r="H150" s="141">
        <v>2.3969999999999998</v>
      </c>
      <c r="I150" s="142"/>
      <c r="J150" s="143">
        <f>ROUND(I150*H150,2)</f>
        <v>0</v>
      </c>
      <c r="K150" s="139" t="s">
        <v>167</v>
      </c>
      <c r="L150" s="33"/>
      <c r="M150" s="144" t="s">
        <v>1</v>
      </c>
      <c r="N150" s="145" t="s">
        <v>48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168</v>
      </c>
      <c r="AT150" s="148" t="s">
        <v>163</v>
      </c>
      <c r="AU150" s="148" t="s">
        <v>92</v>
      </c>
      <c r="AY150" s="17" t="s">
        <v>161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7" t="s">
        <v>90</v>
      </c>
      <c r="BK150" s="149">
        <f>ROUND(I150*H150,2)</f>
        <v>0</v>
      </c>
      <c r="BL150" s="17" t="s">
        <v>168</v>
      </c>
      <c r="BM150" s="148" t="s">
        <v>175</v>
      </c>
    </row>
    <row r="151" spans="2:65" s="12" customFormat="1" ht="11.25">
      <c r="B151" s="150"/>
      <c r="D151" s="151" t="s">
        <v>170</v>
      </c>
      <c r="E151" s="152" t="s">
        <v>1</v>
      </c>
      <c r="F151" s="153" t="s">
        <v>171</v>
      </c>
      <c r="H151" s="152" t="s">
        <v>1</v>
      </c>
      <c r="I151" s="154"/>
      <c r="L151" s="150"/>
      <c r="M151" s="155"/>
      <c r="T151" s="156"/>
      <c r="AT151" s="152" t="s">
        <v>170</v>
      </c>
      <c r="AU151" s="152" t="s">
        <v>92</v>
      </c>
      <c r="AV151" s="12" t="s">
        <v>90</v>
      </c>
      <c r="AW151" s="12" t="s">
        <v>39</v>
      </c>
      <c r="AX151" s="12" t="s">
        <v>83</v>
      </c>
      <c r="AY151" s="152" t="s">
        <v>161</v>
      </c>
    </row>
    <row r="152" spans="2:65" s="13" customFormat="1" ht="11.25">
      <c r="B152" s="157"/>
      <c r="D152" s="151" t="s">
        <v>170</v>
      </c>
      <c r="E152" s="158" t="s">
        <v>1</v>
      </c>
      <c r="F152" s="159" t="s">
        <v>172</v>
      </c>
      <c r="H152" s="160">
        <v>2.3969999999999998</v>
      </c>
      <c r="I152" s="161"/>
      <c r="L152" s="157"/>
      <c r="M152" s="162"/>
      <c r="T152" s="163"/>
      <c r="AT152" s="158" t="s">
        <v>170</v>
      </c>
      <c r="AU152" s="158" t="s">
        <v>92</v>
      </c>
      <c r="AV152" s="13" t="s">
        <v>92</v>
      </c>
      <c r="AW152" s="13" t="s">
        <v>39</v>
      </c>
      <c r="AX152" s="13" t="s">
        <v>90</v>
      </c>
      <c r="AY152" s="158" t="s">
        <v>161</v>
      </c>
    </row>
    <row r="153" spans="2:65" s="1" customFormat="1" ht="37.9" customHeight="1">
      <c r="B153" s="33"/>
      <c r="C153" s="137" t="s">
        <v>100</v>
      </c>
      <c r="D153" s="137" t="s">
        <v>163</v>
      </c>
      <c r="E153" s="138" t="s">
        <v>176</v>
      </c>
      <c r="F153" s="139" t="s">
        <v>177</v>
      </c>
      <c r="G153" s="140" t="s">
        <v>166</v>
      </c>
      <c r="H153" s="141">
        <v>2.3969999999999998</v>
      </c>
      <c r="I153" s="142"/>
      <c r="J153" s="143">
        <f>ROUND(I153*H153,2)</f>
        <v>0</v>
      </c>
      <c r="K153" s="139" t="s">
        <v>167</v>
      </c>
      <c r="L153" s="33"/>
      <c r="M153" s="144" t="s">
        <v>1</v>
      </c>
      <c r="N153" s="145" t="s">
        <v>48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168</v>
      </c>
      <c r="AT153" s="148" t="s">
        <v>163</v>
      </c>
      <c r="AU153" s="148" t="s">
        <v>92</v>
      </c>
      <c r="AY153" s="17" t="s">
        <v>161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7" t="s">
        <v>90</v>
      </c>
      <c r="BK153" s="149">
        <f>ROUND(I153*H153,2)</f>
        <v>0</v>
      </c>
      <c r="BL153" s="17" t="s">
        <v>168</v>
      </c>
      <c r="BM153" s="148" t="s">
        <v>178</v>
      </c>
    </row>
    <row r="154" spans="2:65" s="12" customFormat="1" ht="11.25">
      <c r="B154" s="150"/>
      <c r="D154" s="151" t="s">
        <v>170</v>
      </c>
      <c r="E154" s="152" t="s">
        <v>1</v>
      </c>
      <c r="F154" s="153" t="s">
        <v>171</v>
      </c>
      <c r="H154" s="152" t="s">
        <v>1</v>
      </c>
      <c r="I154" s="154"/>
      <c r="L154" s="150"/>
      <c r="M154" s="155"/>
      <c r="T154" s="156"/>
      <c r="AT154" s="152" t="s">
        <v>170</v>
      </c>
      <c r="AU154" s="152" t="s">
        <v>92</v>
      </c>
      <c r="AV154" s="12" t="s">
        <v>90</v>
      </c>
      <c r="AW154" s="12" t="s">
        <v>39</v>
      </c>
      <c r="AX154" s="12" t="s">
        <v>83</v>
      </c>
      <c r="AY154" s="152" t="s">
        <v>161</v>
      </c>
    </row>
    <row r="155" spans="2:65" s="13" customFormat="1" ht="11.25">
      <c r="B155" s="157"/>
      <c r="D155" s="151" t="s">
        <v>170</v>
      </c>
      <c r="E155" s="158" t="s">
        <v>1</v>
      </c>
      <c r="F155" s="159" t="s">
        <v>172</v>
      </c>
      <c r="H155" s="160">
        <v>2.3969999999999998</v>
      </c>
      <c r="I155" s="161"/>
      <c r="L155" s="157"/>
      <c r="M155" s="162"/>
      <c r="T155" s="163"/>
      <c r="AT155" s="158" t="s">
        <v>170</v>
      </c>
      <c r="AU155" s="158" t="s">
        <v>92</v>
      </c>
      <c r="AV155" s="13" t="s">
        <v>92</v>
      </c>
      <c r="AW155" s="13" t="s">
        <v>39</v>
      </c>
      <c r="AX155" s="13" t="s">
        <v>90</v>
      </c>
      <c r="AY155" s="158" t="s">
        <v>161</v>
      </c>
    </row>
    <row r="156" spans="2:65" s="1" customFormat="1" ht="37.9" customHeight="1">
      <c r="B156" s="33"/>
      <c r="C156" s="137" t="s">
        <v>168</v>
      </c>
      <c r="D156" s="137" t="s">
        <v>163</v>
      </c>
      <c r="E156" s="138" t="s">
        <v>179</v>
      </c>
      <c r="F156" s="139" t="s">
        <v>180</v>
      </c>
      <c r="G156" s="140" t="s">
        <v>166</v>
      </c>
      <c r="H156" s="141">
        <v>35.954999999999998</v>
      </c>
      <c r="I156" s="142"/>
      <c r="J156" s="143">
        <f>ROUND(I156*H156,2)</f>
        <v>0</v>
      </c>
      <c r="K156" s="139" t="s">
        <v>167</v>
      </c>
      <c r="L156" s="33"/>
      <c r="M156" s="144" t="s">
        <v>1</v>
      </c>
      <c r="N156" s="145" t="s">
        <v>48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168</v>
      </c>
      <c r="AT156" s="148" t="s">
        <v>163</v>
      </c>
      <c r="AU156" s="148" t="s">
        <v>92</v>
      </c>
      <c r="AY156" s="17" t="s">
        <v>161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90</v>
      </c>
      <c r="BK156" s="149">
        <f>ROUND(I156*H156,2)</f>
        <v>0</v>
      </c>
      <c r="BL156" s="17" t="s">
        <v>168</v>
      </c>
      <c r="BM156" s="148" t="s">
        <v>181</v>
      </c>
    </row>
    <row r="157" spans="2:65" s="1" customFormat="1" ht="19.5">
      <c r="B157" s="33"/>
      <c r="D157" s="151" t="s">
        <v>182</v>
      </c>
      <c r="F157" s="164" t="s">
        <v>183</v>
      </c>
      <c r="I157" s="165"/>
      <c r="L157" s="33"/>
      <c r="M157" s="166"/>
      <c r="T157" s="57"/>
      <c r="AT157" s="17" t="s">
        <v>182</v>
      </c>
      <c r="AU157" s="17" t="s">
        <v>92</v>
      </c>
    </row>
    <row r="158" spans="2:65" s="12" customFormat="1" ht="11.25">
      <c r="B158" s="150"/>
      <c r="D158" s="151" t="s">
        <v>170</v>
      </c>
      <c r="E158" s="152" t="s">
        <v>1</v>
      </c>
      <c r="F158" s="153" t="s">
        <v>171</v>
      </c>
      <c r="H158" s="152" t="s">
        <v>1</v>
      </c>
      <c r="I158" s="154"/>
      <c r="L158" s="150"/>
      <c r="M158" s="155"/>
      <c r="T158" s="156"/>
      <c r="AT158" s="152" t="s">
        <v>170</v>
      </c>
      <c r="AU158" s="152" t="s">
        <v>92</v>
      </c>
      <c r="AV158" s="12" t="s">
        <v>90</v>
      </c>
      <c r="AW158" s="12" t="s">
        <v>39</v>
      </c>
      <c r="AX158" s="12" t="s">
        <v>83</v>
      </c>
      <c r="AY158" s="152" t="s">
        <v>161</v>
      </c>
    </row>
    <row r="159" spans="2:65" s="13" customFormat="1" ht="11.25">
      <c r="B159" s="157"/>
      <c r="D159" s="151" t="s">
        <v>170</v>
      </c>
      <c r="E159" s="158" t="s">
        <v>1</v>
      </c>
      <c r="F159" s="159" t="s">
        <v>172</v>
      </c>
      <c r="H159" s="160">
        <v>2.3969999999999998</v>
      </c>
      <c r="I159" s="161"/>
      <c r="L159" s="157"/>
      <c r="M159" s="162"/>
      <c r="T159" s="163"/>
      <c r="AT159" s="158" t="s">
        <v>170</v>
      </c>
      <c r="AU159" s="158" t="s">
        <v>92</v>
      </c>
      <c r="AV159" s="13" t="s">
        <v>92</v>
      </c>
      <c r="AW159" s="13" t="s">
        <v>39</v>
      </c>
      <c r="AX159" s="13" t="s">
        <v>90</v>
      </c>
      <c r="AY159" s="158" t="s">
        <v>161</v>
      </c>
    </row>
    <row r="160" spans="2:65" s="13" customFormat="1" ht="11.25">
      <c r="B160" s="157"/>
      <c r="D160" s="151" t="s">
        <v>170</v>
      </c>
      <c r="F160" s="159" t="s">
        <v>184</v>
      </c>
      <c r="H160" s="160">
        <v>35.954999999999998</v>
      </c>
      <c r="I160" s="161"/>
      <c r="L160" s="157"/>
      <c r="M160" s="162"/>
      <c r="T160" s="163"/>
      <c r="AT160" s="158" t="s">
        <v>170</v>
      </c>
      <c r="AU160" s="158" t="s">
        <v>92</v>
      </c>
      <c r="AV160" s="13" t="s">
        <v>92</v>
      </c>
      <c r="AW160" s="13" t="s">
        <v>4</v>
      </c>
      <c r="AX160" s="13" t="s">
        <v>90</v>
      </c>
      <c r="AY160" s="158" t="s">
        <v>161</v>
      </c>
    </row>
    <row r="161" spans="2:65" s="1" customFormat="1" ht="24.2" customHeight="1">
      <c r="B161" s="33"/>
      <c r="C161" s="137" t="s">
        <v>185</v>
      </c>
      <c r="D161" s="137" t="s">
        <v>163</v>
      </c>
      <c r="E161" s="138" t="s">
        <v>186</v>
      </c>
      <c r="F161" s="139" t="s">
        <v>187</v>
      </c>
      <c r="G161" s="140" t="s">
        <v>188</v>
      </c>
      <c r="H161" s="141">
        <v>8.3049999999999997</v>
      </c>
      <c r="I161" s="142"/>
      <c r="J161" s="143">
        <f>ROUND(I161*H161,2)</f>
        <v>0</v>
      </c>
      <c r="K161" s="139" t="s">
        <v>167</v>
      </c>
      <c r="L161" s="33"/>
      <c r="M161" s="144" t="s">
        <v>1</v>
      </c>
      <c r="N161" s="145" t="s">
        <v>48</v>
      </c>
      <c r="P161" s="146">
        <f>O161*H161</f>
        <v>0</v>
      </c>
      <c r="Q161" s="146">
        <v>0</v>
      </c>
      <c r="R161" s="146">
        <f>Q161*H161</f>
        <v>0</v>
      </c>
      <c r="S161" s="146">
        <v>0</v>
      </c>
      <c r="T161" s="147">
        <f>S161*H161</f>
        <v>0</v>
      </c>
      <c r="AR161" s="148" t="s">
        <v>168</v>
      </c>
      <c r="AT161" s="148" t="s">
        <v>163</v>
      </c>
      <c r="AU161" s="148" t="s">
        <v>92</v>
      </c>
      <c r="AY161" s="17" t="s">
        <v>161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90</v>
      </c>
      <c r="BK161" s="149">
        <f>ROUND(I161*H161,2)</f>
        <v>0</v>
      </c>
      <c r="BL161" s="17" t="s">
        <v>168</v>
      </c>
      <c r="BM161" s="148" t="s">
        <v>189</v>
      </c>
    </row>
    <row r="162" spans="2:65" s="12" customFormat="1" ht="11.25">
      <c r="B162" s="150"/>
      <c r="D162" s="151" t="s">
        <v>170</v>
      </c>
      <c r="E162" s="152" t="s">
        <v>1</v>
      </c>
      <c r="F162" s="153" t="s">
        <v>171</v>
      </c>
      <c r="H162" s="152" t="s">
        <v>1</v>
      </c>
      <c r="I162" s="154"/>
      <c r="L162" s="150"/>
      <c r="M162" s="155"/>
      <c r="T162" s="156"/>
      <c r="AT162" s="152" t="s">
        <v>170</v>
      </c>
      <c r="AU162" s="152" t="s">
        <v>92</v>
      </c>
      <c r="AV162" s="12" t="s">
        <v>90</v>
      </c>
      <c r="AW162" s="12" t="s">
        <v>39</v>
      </c>
      <c r="AX162" s="12" t="s">
        <v>83</v>
      </c>
      <c r="AY162" s="152" t="s">
        <v>161</v>
      </c>
    </row>
    <row r="163" spans="2:65" s="13" customFormat="1" ht="11.25">
      <c r="B163" s="157"/>
      <c r="D163" s="151" t="s">
        <v>170</v>
      </c>
      <c r="E163" s="158" t="s">
        <v>1</v>
      </c>
      <c r="F163" s="159" t="s">
        <v>190</v>
      </c>
      <c r="H163" s="160">
        <v>8.3049999999999997</v>
      </c>
      <c r="I163" s="161"/>
      <c r="L163" s="157"/>
      <c r="M163" s="162"/>
      <c r="T163" s="163"/>
      <c r="AT163" s="158" t="s">
        <v>170</v>
      </c>
      <c r="AU163" s="158" t="s">
        <v>92</v>
      </c>
      <c r="AV163" s="13" t="s">
        <v>92</v>
      </c>
      <c r="AW163" s="13" t="s">
        <v>39</v>
      </c>
      <c r="AX163" s="13" t="s">
        <v>90</v>
      </c>
      <c r="AY163" s="158" t="s">
        <v>161</v>
      </c>
    </row>
    <row r="164" spans="2:65" s="1" customFormat="1" ht="33" customHeight="1">
      <c r="B164" s="33"/>
      <c r="C164" s="137" t="s">
        <v>191</v>
      </c>
      <c r="D164" s="137" t="s">
        <v>163</v>
      </c>
      <c r="E164" s="138" t="s">
        <v>192</v>
      </c>
      <c r="F164" s="139" t="s">
        <v>193</v>
      </c>
      <c r="G164" s="140" t="s">
        <v>194</v>
      </c>
      <c r="H164" s="141">
        <v>4.3150000000000004</v>
      </c>
      <c r="I164" s="142"/>
      <c r="J164" s="143">
        <f>ROUND(I164*H164,2)</f>
        <v>0</v>
      </c>
      <c r="K164" s="139" t="s">
        <v>167</v>
      </c>
      <c r="L164" s="33"/>
      <c r="M164" s="144" t="s">
        <v>1</v>
      </c>
      <c r="N164" s="145" t="s">
        <v>48</v>
      </c>
      <c r="P164" s="146">
        <f>O164*H164</f>
        <v>0</v>
      </c>
      <c r="Q164" s="146">
        <v>0</v>
      </c>
      <c r="R164" s="146">
        <f>Q164*H164</f>
        <v>0</v>
      </c>
      <c r="S164" s="146">
        <v>0</v>
      </c>
      <c r="T164" s="147">
        <f>S164*H164</f>
        <v>0</v>
      </c>
      <c r="AR164" s="148" t="s">
        <v>168</v>
      </c>
      <c r="AT164" s="148" t="s">
        <v>163</v>
      </c>
      <c r="AU164" s="148" t="s">
        <v>92</v>
      </c>
      <c r="AY164" s="17" t="s">
        <v>161</v>
      </c>
      <c r="BE164" s="149">
        <f>IF(N164="základní",J164,0)</f>
        <v>0</v>
      </c>
      <c r="BF164" s="149">
        <f>IF(N164="snížená",J164,0)</f>
        <v>0</v>
      </c>
      <c r="BG164" s="149">
        <f>IF(N164="zákl. přenesená",J164,0)</f>
        <v>0</v>
      </c>
      <c r="BH164" s="149">
        <f>IF(N164="sníž. přenesená",J164,0)</f>
        <v>0</v>
      </c>
      <c r="BI164" s="149">
        <f>IF(N164="nulová",J164,0)</f>
        <v>0</v>
      </c>
      <c r="BJ164" s="17" t="s">
        <v>90</v>
      </c>
      <c r="BK164" s="149">
        <f>ROUND(I164*H164,2)</f>
        <v>0</v>
      </c>
      <c r="BL164" s="17" t="s">
        <v>168</v>
      </c>
      <c r="BM164" s="148" t="s">
        <v>195</v>
      </c>
    </row>
    <row r="165" spans="2:65" s="1" customFormat="1" ht="19.5">
      <c r="B165" s="33"/>
      <c r="D165" s="151" t="s">
        <v>182</v>
      </c>
      <c r="F165" s="164" t="s">
        <v>196</v>
      </c>
      <c r="I165" s="165"/>
      <c r="L165" s="33"/>
      <c r="M165" s="166"/>
      <c r="T165" s="57"/>
      <c r="AT165" s="17" t="s">
        <v>182</v>
      </c>
      <c r="AU165" s="17" t="s">
        <v>92</v>
      </c>
    </row>
    <row r="166" spans="2:65" s="12" customFormat="1" ht="11.25">
      <c r="B166" s="150"/>
      <c r="D166" s="151" t="s">
        <v>170</v>
      </c>
      <c r="E166" s="152" t="s">
        <v>1</v>
      </c>
      <c r="F166" s="153" t="s">
        <v>171</v>
      </c>
      <c r="H166" s="152" t="s">
        <v>1</v>
      </c>
      <c r="I166" s="154"/>
      <c r="L166" s="150"/>
      <c r="M166" s="155"/>
      <c r="T166" s="156"/>
      <c r="AT166" s="152" t="s">
        <v>170</v>
      </c>
      <c r="AU166" s="152" t="s">
        <v>92</v>
      </c>
      <c r="AV166" s="12" t="s">
        <v>90</v>
      </c>
      <c r="AW166" s="12" t="s">
        <v>39</v>
      </c>
      <c r="AX166" s="12" t="s">
        <v>83</v>
      </c>
      <c r="AY166" s="152" t="s">
        <v>161</v>
      </c>
    </row>
    <row r="167" spans="2:65" s="13" customFormat="1" ht="11.25">
      <c r="B167" s="157"/>
      <c r="D167" s="151" t="s">
        <v>170</v>
      </c>
      <c r="E167" s="158" t="s">
        <v>1</v>
      </c>
      <c r="F167" s="159" t="s">
        <v>172</v>
      </c>
      <c r="H167" s="160">
        <v>2.3969999999999998</v>
      </c>
      <c r="I167" s="161"/>
      <c r="L167" s="157"/>
      <c r="M167" s="162"/>
      <c r="T167" s="163"/>
      <c r="AT167" s="158" t="s">
        <v>170</v>
      </c>
      <c r="AU167" s="158" t="s">
        <v>92</v>
      </c>
      <c r="AV167" s="13" t="s">
        <v>92</v>
      </c>
      <c r="AW167" s="13" t="s">
        <v>39</v>
      </c>
      <c r="AX167" s="13" t="s">
        <v>90</v>
      </c>
      <c r="AY167" s="158" t="s">
        <v>161</v>
      </c>
    </row>
    <row r="168" spans="2:65" s="13" customFormat="1" ht="11.25">
      <c r="B168" s="157"/>
      <c r="D168" s="151" t="s">
        <v>170</v>
      </c>
      <c r="F168" s="159" t="s">
        <v>197</v>
      </c>
      <c r="H168" s="160">
        <v>4.3150000000000004</v>
      </c>
      <c r="I168" s="161"/>
      <c r="L168" s="157"/>
      <c r="M168" s="162"/>
      <c r="T168" s="163"/>
      <c r="AT168" s="158" t="s">
        <v>170</v>
      </c>
      <c r="AU168" s="158" t="s">
        <v>92</v>
      </c>
      <c r="AV168" s="13" t="s">
        <v>92</v>
      </c>
      <c r="AW168" s="13" t="s">
        <v>4</v>
      </c>
      <c r="AX168" s="13" t="s">
        <v>90</v>
      </c>
      <c r="AY168" s="158" t="s">
        <v>161</v>
      </c>
    </row>
    <row r="169" spans="2:65" s="1" customFormat="1" ht="16.5" customHeight="1">
      <c r="B169" s="33"/>
      <c r="C169" s="137" t="s">
        <v>198</v>
      </c>
      <c r="D169" s="137" t="s">
        <v>163</v>
      </c>
      <c r="E169" s="138" t="s">
        <v>199</v>
      </c>
      <c r="F169" s="139" t="s">
        <v>200</v>
      </c>
      <c r="G169" s="140" t="s">
        <v>166</v>
      </c>
      <c r="H169" s="141">
        <v>2.3969999999999998</v>
      </c>
      <c r="I169" s="142"/>
      <c r="J169" s="143">
        <f>ROUND(I169*H169,2)</f>
        <v>0</v>
      </c>
      <c r="K169" s="139" t="s">
        <v>167</v>
      </c>
      <c r="L169" s="33"/>
      <c r="M169" s="144" t="s">
        <v>1</v>
      </c>
      <c r="N169" s="145" t="s">
        <v>48</v>
      </c>
      <c r="P169" s="146">
        <f>O169*H169</f>
        <v>0</v>
      </c>
      <c r="Q169" s="146">
        <v>0</v>
      </c>
      <c r="R169" s="146">
        <f>Q169*H169</f>
        <v>0</v>
      </c>
      <c r="S169" s="146">
        <v>0</v>
      </c>
      <c r="T169" s="147">
        <f>S169*H169</f>
        <v>0</v>
      </c>
      <c r="AR169" s="148" t="s">
        <v>168</v>
      </c>
      <c r="AT169" s="148" t="s">
        <v>163</v>
      </c>
      <c r="AU169" s="148" t="s">
        <v>92</v>
      </c>
      <c r="AY169" s="17" t="s">
        <v>161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7" t="s">
        <v>90</v>
      </c>
      <c r="BK169" s="149">
        <f>ROUND(I169*H169,2)</f>
        <v>0</v>
      </c>
      <c r="BL169" s="17" t="s">
        <v>168</v>
      </c>
      <c r="BM169" s="148" t="s">
        <v>201</v>
      </c>
    </row>
    <row r="170" spans="2:65" s="12" customFormat="1" ht="11.25">
      <c r="B170" s="150"/>
      <c r="D170" s="151" t="s">
        <v>170</v>
      </c>
      <c r="E170" s="152" t="s">
        <v>1</v>
      </c>
      <c r="F170" s="153" t="s">
        <v>171</v>
      </c>
      <c r="H170" s="152" t="s">
        <v>1</v>
      </c>
      <c r="I170" s="154"/>
      <c r="L170" s="150"/>
      <c r="M170" s="155"/>
      <c r="T170" s="156"/>
      <c r="AT170" s="152" t="s">
        <v>170</v>
      </c>
      <c r="AU170" s="152" t="s">
        <v>92</v>
      </c>
      <c r="AV170" s="12" t="s">
        <v>90</v>
      </c>
      <c r="AW170" s="12" t="s">
        <v>39</v>
      </c>
      <c r="AX170" s="12" t="s">
        <v>83</v>
      </c>
      <c r="AY170" s="152" t="s">
        <v>161</v>
      </c>
    </row>
    <row r="171" spans="2:65" s="13" customFormat="1" ht="11.25">
      <c r="B171" s="157"/>
      <c r="D171" s="151" t="s">
        <v>170</v>
      </c>
      <c r="E171" s="158" t="s">
        <v>1</v>
      </c>
      <c r="F171" s="159" t="s">
        <v>172</v>
      </c>
      <c r="H171" s="160">
        <v>2.3969999999999998</v>
      </c>
      <c r="I171" s="161"/>
      <c r="L171" s="157"/>
      <c r="M171" s="162"/>
      <c r="T171" s="163"/>
      <c r="AT171" s="158" t="s">
        <v>170</v>
      </c>
      <c r="AU171" s="158" t="s">
        <v>92</v>
      </c>
      <c r="AV171" s="13" t="s">
        <v>92</v>
      </c>
      <c r="AW171" s="13" t="s">
        <v>39</v>
      </c>
      <c r="AX171" s="13" t="s">
        <v>90</v>
      </c>
      <c r="AY171" s="158" t="s">
        <v>161</v>
      </c>
    </row>
    <row r="172" spans="2:65" s="11" customFormat="1" ht="22.9" customHeight="1">
      <c r="B172" s="125"/>
      <c r="D172" s="126" t="s">
        <v>82</v>
      </c>
      <c r="E172" s="135" t="s">
        <v>92</v>
      </c>
      <c r="F172" s="135" t="s">
        <v>202</v>
      </c>
      <c r="I172" s="128"/>
      <c r="J172" s="136">
        <f>BK172</f>
        <v>0</v>
      </c>
      <c r="L172" s="125"/>
      <c r="M172" s="130"/>
      <c r="P172" s="131">
        <f>SUM(P173:P187)</f>
        <v>0</v>
      </c>
      <c r="R172" s="131">
        <f>SUM(R173:R187)</f>
        <v>3.0203990099999998</v>
      </c>
      <c r="T172" s="132">
        <f>SUM(T173:T187)</f>
        <v>0</v>
      </c>
      <c r="AR172" s="126" t="s">
        <v>90</v>
      </c>
      <c r="AT172" s="133" t="s">
        <v>82</v>
      </c>
      <c r="AU172" s="133" t="s">
        <v>90</v>
      </c>
      <c r="AY172" s="126" t="s">
        <v>161</v>
      </c>
      <c r="BK172" s="134">
        <f>SUM(BK173:BK187)</f>
        <v>0</v>
      </c>
    </row>
    <row r="173" spans="2:65" s="1" customFormat="1" ht="24.2" customHeight="1">
      <c r="B173" s="33"/>
      <c r="C173" s="137" t="s">
        <v>203</v>
      </c>
      <c r="D173" s="137" t="s">
        <v>163</v>
      </c>
      <c r="E173" s="138" t="s">
        <v>204</v>
      </c>
      <c r="F173" s="139" t="s">
        <v>205</v>
      </c>
      <c r="G173" s="140" t="s">
        <v>166</v>
      </c>
      <c r="H173" s="141">
        <v>0.41499999999999998</v>
      </c>
      <c r="I173" s="142"/>
      <c r="J173" s="143">
        <f>ROUND(I173*H173,2)</f>
        <v>0</v>
      </c>
      <c r="K173" s="139" t="s">
        <v>167</v>
      </c>
      <c r="L173" s="33"/>
      <c r="M173" s="144" t="s">
        <v>1</v>
      </c>
      <c r="N173" s="145" t="s">
        <v>48</v>
      </c>
      <c r="P173" s="146">
        <f>O173*H173</f>
        <v>0</v>
      </c>
      <c r="Q173" s="146">
        <v>2.16</v>
      </c>
      <c r="R173" s="146">
        <f>Q173*H173</f>
        <v>0.89639999999999997</v>
      </c>
      <c r="S173" s="146">
        <v>0</v>
      </c>
      <c r="T173" s="147">
        <f>S173*H173</f>
        <v>0</v>
      </c>
      <c r="AR173" s="148" t="s">
        <v>168</v>
      </c>
      <c r="AT173" s="148" t="s">
        <v>163</v>
      </c>
      <c r="AU173" s="148" t="s">
        <v>92</v>
      </c>
      <c r="AY173" s="17" t="s">
        <v>161</v>
      </c>
      <c r="BE173" s="149">
        <f>IF(N173="základní",J173,0)</f>
        <v>0</v>
      </c>
      <c r="BF173" s="149">
        <f>IF(N173="snížená",J173,0)</f>
        <v>0</v>
      </c>
      <c r="BG173" s="149">
        <f>IF(N173="zákl. přenesená",J173,0)</f>
        <v>0</v>
      </c>
      <c r="BH173" s="149">
        <f>IF(N173="sníž. přenesená",J173,0)</f>
        <v>0</v>
      </c>
      <c r="BI173" s="149">
        <f>IF(N173="nulová",J173,0)</f>
        <v>0</v>
      </c>
      <c r="BJ173" s="17" t="s">
        <v>90</v>
      </c>
      <c r="BK173" s="149">
        <f>ROUND(I173*H173,2)</f>
        <v>0</v>
      </c>
      <c r="BL173" s="17" t="s">
        <v>168</v>
      </c>
      <c r="BM173" s="148" t="s">
        <v>206</v>
      </c>
    </row>
    <row r="174" spans="2:65" s="12" customFormat="1" ht="11.25">
      <c r="B174" s="150"/>
      <c r="D174" s="151" t="s">
        <v>170</v>
      </c>
      <c r="E174" s="152" t="s">
        <v>1</v>
      </c>
      <c r="F174" s="153" t="s">
        <v>171</v>
      </c>
      <c r="H174" s="152" t="s">
        <v>1</v>
      </c>
      <c r="I174" s="154"/>
      <c r="L174" s="150"/>
      <c r="M174" s="155"/>
      <c r="T174" s="156"/>
      <c r="AT174" s="152" t="s">
        <v>170</v>
      </c>
      <c r="AU174" s="152" t="s">
        <v>92</v>
      </c>
      <c r="AV174" s="12" t="s">
        <v>90</v>
      </c>
      <c r="AW174" s="12" t="s">
        <v>39</v>
      </c>
      <c r="AX174" s="12" t="s">
        <v>83</v>
      </c>
      <c r="AY174" s="152" t="s">
        <v>161</v>
      </c>
    </row>
    <row r="175" spans="2:65" s="13" customFormat="1" ht="11.25">
      <c r="B175" s="157"/>
      <c r="D175" s="151" t="s">
        <v>170</v>
      </c>
      <c r="E175" s="158" t="s">
        <v>1</v>
      </c>
      <c r="F175" s="159" t="s">
        <v>207</v>
      </c>
      <c r="H175" s="160">
        <v>0.41499999999999998</v>
      </c>
      <c r="I175" s="161"/>
      <c r="L175" s="157"/>
      <c r="M175" s="162"/>
      <c r="T175" s="163"/>
      <c r="AT175" s="158" t="s">
        <v>170</v>
      </c>
      <c r="AU175" s="158" t="s">
        <v>92</v>
      </c>
      <c r="AV175" s="13" t="s">
        <v>92</v>
      </c>
      <c r="AW175" s="13" t="s">
        <v>39</v>
      </c>
      <c r="AX175" s="13" t="s">
        <v>90</v>
      </c>
      <c r="AY175" s="158" t="s">
        <v>161</v>
      </c>
    </row>
    <row r="176" spans="2:65" s="1" customFormat="1" ht="24.2" customHeight="1">
      <c r="B176" s="33"/>
      <c r="C176" s="137" t="s">
        <v>208</v>
      </c>
      <c r="D176" s="137" t="s">
        <v>163</v>
      </c>
      <c r="E176" s="138" t="s">
        <v>209</v>
      </c>
      <c r="F176" s="139" t="s">
        <v>210</v>
      </c>
      <c r="G176" s="140" t="s">
        <v>166</v>
      </c>
      <c r="H176" s="141">
        <v>0.83099999999999996</v>
      </c>
      <c r="I176" s="142"/>
      <c r="J176" s="143">
        <f>ROUND(I176*H176,2)</f>
        <v>0</v>
      </c>
      <c r="K176" s="139" t="s">
        <v>167</v>
      </c>
      <c r="L176" s="33"/>
      <c r="M176" s="144" t="s">
        <v>1</v>
      </c>
      <c r="N176" s="145" t="s">
        <v>48</v>
      </c>
      <c r="P176" s="146">
        <f>O176*H176</f>
        <v>0</v>
      </c>
      <c r="Q176" s="146">
        <v>2.5018699999999998</v>
      </c>
      <c r="R176" s="146">
        <f>Q176*H176</f>
        <v>2.0790539699999999</v>
      </c>
      <c r="S176" s="146">
        <v>0</v>
      </c>
      <c r="T176" s="147">
        <f>S176*H176</f>
        <v>0</v>
      </c>
      <c r="AR176" s="148" t="s">
        <v>168</v>
      </c>
      <c r="AT176" s="148" t="s">
        <v>163</v>
      </c>
      <c r="AU176" s="148" t="s">
        <v>92</v>
      </c>
      <c r="AY176" s="17" t="s">
        <v>161</v>
      </c>
      <c r="BE176" s="149">
        <f>IF(N176="základní",J176,0)</f>
        <v>0</v>
      </c>
      <c r="BF176" s="149">
        <f>IF(N176="snížená",J176,0)</f>
        <v>0</v>
      </c>
      <c r="BG176" s="149">
        <f>IF(N176="zákl. přenesená",J176,0)</f>
        <v>0</v>
      </c>
      <c r="BH176" s="149">
        <f>IF(N176="sníž. přenesená",J176,0)</f>
        <v>0</v>
      </c>
      <c r="BI176" s="149">
        <f>IF(N176="nulová",J176,0)</f>
        <v>0</v>
      </c>
      <c r="BJ176" s="17" t="s">
        <v>90</v>
      </c>
      <c r="BK176" s="149">
        <f>ROUND(I176*H176,2)</f>
        <v>0</v>
      </c>
      <c r="BL176" s="17" t="s">
        <v>168</v>
      </c>
      <c r="BM176" s="148" t="s">
        <v>211</v>
      </c>
    </row>
    <row r="177" spans="2:65" s="12" customFormat="1" ht="11.25">
      <c r="B177" s="150"/>
      <c r="D177" s="151" t="s">
        <v>170</v>
      </c>
      <c r="E177" s="152" t="s">
        <v>1</v>
      </c>
      <c r="F177" s="153" t="s">
        <v>171</v>
      </c>
      <c r="H177" s="152" t="s">
        <v>1</v>
      </c>
      <c r="I177" s="154"/>
      <c r="L177" s="150"/>
      <c r="M177" s="155"/>
      <c r="T177" s="156"/>
      <c r="AT177" s="152" t="s">
        <v>170</v>
      </c>
      <c r="AU177" s="152" t="s">
        <v>92</v>
      </c>
      <c r="AV177" s="12" t="s">
        <v>90</v>
      </c>
      <c r="AW177" s="12" t="s">
        <v>39</v>
      </c>
      <c r="AX177" s="12" t="s">
        <v>83</v>
      </c>
      <c r="AY177" s="152" t="s">
        <v>161</v>
      </c>
    </row>
    <row r="178" spans="2:65" s="13" customFormat="1" ht="11.25">
      <c r="B178" s="157"/>
      <c r="D178" s="151" t="s">
        <v>170</v>
      </c>
      <c r="E178" s="158" t="s">
        <v>1</v>
      </c>
      <c r="F178" s="159" t="s">
        <v>212</v>
      </c>
      <c r="H178" s="160">
        <v>0.83099999999999996</v>
      </c>
      <c r="I178" s="161"/>
      <c r="L178" s="157"/>
      <c r="M178" s="162"/>
      <c r="T178" s="163"/>
      <c r="AT178" s="158" t="s">
        <v>170</v>
      </c>
      <c r="AU178" s="158" t="s">
        <v>92</v>
      </c>
      <c r="AV178" s="13" t="s">
        <v>92</v>
      </c>
      <c r="AW178" s="13" t="s">
        <v>39</v>
      </c>
      <c r="AX178" s="13" t="s">
        <v>90</v>
      </c>
      <c r="AY178" s="158" t="s">
        <v>161</v>
      </c>
    </row>
    <row r="179" spans="2:65" s="1" customFormat="1" ht="16.5" customHeight="1">
      <c r="B179" s="33"/>
      <c r="C179" s="137" t="s">
        <v>213</v>
      </c>
      <c r="D179" s="137" t="s">
        <v>163</v>
      </c>
      <c r="E179" s="138" t="s">
        <v>214</v>
      </c>
      <c r="F179" s="139" t="s">
        <v>215</v>
      </c>
      <c r="G179" s="140" t="s">
        <v>188</v>
      </c>
      <c r="H179" s="141">
        <v>0.105</v>
      </c>
      <c r="I179" s="142"/>
      <c r="J179" s="143">
        <f>ROUND(I179*H179,2)</f>
        <v>0</v>
      </c>
      <c r="K179" s="139" t="s">
        <v>167</v>
      </c>
      <c r="L179" s="33"/>
      <c r="M179" s="144" t="s">
        <v>1</v>
      </c>
      <c r="N179" s="145" t="s">
        <v>48</v>
      </c>
      <c r="P179" s="146">
        <f>O179*H179</f>
        <v>0</v>
      </c>
      <c r="Q179" s="146">
        <v>2.9399999999999999E-3</v>
      </c>
      <c r="R179" s="146">
        <f>Q179*H179</f>
        <v>3.0869999999999997E-4</v>
      </c>
      <c r="S179" s="146">
        <v>0</v>
      </c>
      <c r="T179" s="147">
        <f>S179*H179</f>
        <v>0</v>
      </c>
      <c r="AR179" s="148" t="s">
        <v>168</v>
      </c>
      <c r="AT179" s="148" t="s">
        <v>163</v>
      </c>
      <c r="AU179" s="148" t="s">
        <v>92</v>
      </c>
      <c r="AY179" s="17" t="s">
        <v>161</v>
      </c>
      <c r="BE179" s="149">
        <f>IF(N179="základní",J179,0)</f>
        <v>0</v>
      </c>
      <c r="BF179" s="149">
        <f>IF(N179="snížená",J179,0)</f>
        <v>0</v>
      </c>
      <c r="BG179" s="149">
        <f>IF(N179="zákl. přenesená",J179,0)</f>
        <v>0</v>
      </c>
      <c r="BH179" s="149">
        <f>IF(N179="sníž. přenesená",J179,0)</f>
        <v>0</v>
      </c>
      <c r="BI179" s="149">
        <f>IF(N179="nulová",J179,0)</f>
        <v>0</v>
      </c>
      <c r="BJ179" s="17" t="s">
        <v>90</v>
      </c>
      <c r="BK179" s="149">
        <f>ROUND(I179*H179,2)</f>
        <v>0</v>
      </c>
      <c r="BL179" s="17" t="s">
        <v>168</v>
      </c>
      <c r="BM179" s="148" t="s">
        <v>216</v>
      </c>
    </row>
    <row r="180" spans="2:65" s="12" customFormat="1" ht="11.25">
      <c r="B180" s="150"/>
      <c r="D180" s="151" t="s">
        <v>170</v>
      </c>
      <c r="E180" s="152" t="s">
        <v>1</v>
      </c>
      <c r="F180" s="153" t="s">
        <v>171</v>
      </c>
      <c r="H180" s="152" t="s">
        <v>1</v>
      </c>
      <c r="I180" s="154"/>
      <c r="L180" s="150"/>
      <c r="M180" s="155"/>
      <c r="T180" s="156"/>
      <c r="AT180" s="152" t="s">
        <v>170</v>
      </c>
      <c r="AU180" s="152" t="s">
        <v>92</v>
      </c>
      <c r="AV180" s="12" t="s">
        <v>90</v>
      </c>
      <c r="AW180" s="12" t="s">
        <v>39</v>
      </c>
      <c r="AX180" s="12" t="s">
        <v>83</v>
      </c>
      <c r="AY180" s="152" t="s">
        <v>161</v>
      </c>
    </row>
    <row r="181" spans="2:65" s="13" customFormat="1" ht="11.25">
      <c r="B181" s="157"/>
      <c r="D181" s="151" t="s">
        <v>170</v>
      </c>
      <c r="E181" s="158" t="s">
        <v>1</v>
      </c>
      <c r="F181" s="159" t="s">
        <v>217</v>
      </c>
      <c r="H181" s="160">
        <v>0.105</v>
      </c>
      <c r="I181" s="161"/>
      <c r="L181" s="157"/>
      <c r="M181" s="162"/>
      <c r="T181" s="163"/>
      <c r="AT181" s="158" t="s">
        <v>170</v>
      </c>
      <c r="AU181" s="158" t="s">
        <v>92</v>
      </c>
      <c r="AV181" s="13" t="s">
        <v>92</v>
      </c>
      <c r="AW181" s="13" t="s">
        <v>39</v>
      </c>
      <c r="AX181" s="13" t="s">
        <v>90</v>
      </c>
      <c r="AY181" s="158" t="s">
        <v>161</v>
      </c>
    </row>
    <row r="182" spans="2:65" s="1" customFormat="1" ht="16.5" customHeight="1">
      <c r="B182" s="33"/>
      <c r="C182" s="137" t="s">
        <v>218</v>
      </c>
      <c r="D182" s="137" t="s">
        <v>163</v>
      </c>
      <c r="E182" s="138" t="s">
        <v>219</v>
      </c>
      <c r="F182" s="139" t="s">
        <v>220</v>
      </c>
      <c r="G182" s="140" t="s">
        <v>188</v>
      </c>
      <c r="H182" s="141">
        <v>0.105</v>
      </c>
      <c r="I182" s="142"/>
      <c r="J182" s="143">
        <f>ROUND(I182*H182,2)</f>
        <v>0</v>
      </c>
      <c r="K182" s="139" t="s">
        <v>167</v>
      </c>
      <c r="L182" s="33"/>
      <c r="M182" s="144" t="s">
        <v>1</v>
      </c>
      <c r="N182" s="145" t="s">
        <v>48</v>
      </c>
      <c r="P182" s="146">
        <f>O182*H182</f>
        <v>0</v>
      </c>
      <c r="Q182" s="146">
        <v>0</v>
      </c>
      <c r="R182" s="146">
        <f>Q182*H182</f>
        <v>0</v>
      </c>
      <c r="S182" s="146">
        <v>0</v>
      </c>
      <c r="T182" s="147">
        <f>S182*H182</f>
        <v>0</v>
      </c>
      <c r="AR182" s="148" t="s">
        <v>168</v>
      </c>
      <c r="AT182" s="148" t="s">
        <v>163</v>
      </c>
      <c r="AU182" s="148" t="s">
        <v>92</v>
      </c>
      <c r="AY182" s="17" t="s">
        <v>161</v>
      </c>
      <c r="BE182" s="149">
        <f>IF(N182="základní",J182,0)</f>
        <v>0</v>
      </c>
      <c r="BF182" s="149">
        <f>IF(N182="snížená",J182,0)</f>
        <v>0</v>
      </c>
      <c r="BG182" s="149">
        <f>IF(N182="zákl. přenesená",J182,0)</f>
        <v>0</v>
      </c>
      <c r="BH182" s="149">
        <f>IF(N182="sníž. přenesená",J182,0)</f>
        <v>0</v>
      </c>
      <c r="BI182" s="149">
        <f>IF(N182="nulová",J182,0)</f>
        <v>0</v>
      </c>
      <c r="BJ182" s="17" t="s">
        <v>90</v>
      </c>
      <c r="BK182" s="149">
        <f>ROUND(I182*H182,2)</f>
        <v>0</v>
      </c>
      <c r="BL182" s="17" t="s">
        <v>168</v>
      </c>
      <c r="BM182" s="148" t="s">
        <v>221</v>
      </c>
    </row>
    <row r="183" spans="2:65" s="12" customFormat="1" ht="11.25">
      <c r="B183" s="150"/>
      <c r="D183" s="151" t="s">
        <v>170</v>
      </c>
      <c r="E183" s="152" t="s">
        <v>1</v>
      </c>
      <c r="F183" s="153" t="s">
        <v>171</v>
      </c>
      <c r="H183" s="152" t="s">
        <v>1</v>
      </c>
      <c r="I183" s="154"/>
      <c r="L183" s="150"/>
      <c r="M183" s="155"/>
      <c r="T183" s="156"/>
      <c r="AT183" s="152" t="s">
        <v>170</v>
      </c>
      <c r="AU183" s="152" t="s">
        <v>92</v>
      </c>
      <c r="AV183" s="12" t="s">
        <v>90</v>
      </c>
      <c r="AW183" s="12" t="s">
        <v>39</v>
      </c>
      <c r="AX183" s="12" t="s">
        <v>83</v>
      </c>
      <c r="AY183" s="152" t="s">
        <v>161</v>
      </c>
    </row>
    <row r="184" spans="2:65" s="13" customFormat="1" ht="11.25">
      <c r="B184" s="157"/>
      <c r="D184" s="151" t="s">
        <v>170</v>
      </c>
      <c r="E184" s="158" t="s">
        <v>1</v>
      </c>
      <c r="F184" s="159" t="s">
        <v>217</v>
      </c>
      <c r="H184" s="160">
        <v>0.105</v>
      </c>
      <c r="I184" s="161"/>
      <c r="L184" s="157"/>
      <c r="M184" s="162"/>
      <c r="T184" s="163"/>
      <c r="AT184" s="158" t="s">
        <v>170</v>
      </c>
      <c r="AU184" s="158" t="s">
        <v>92</v>
      </c>
      <c r="AV184" s="13" t="s">
        <v>92</v>
      </c>
      <c r="AW184" s="13" t="s">
        <v>39</v>
      </c>
      <c r="AX184" s="13" t="s">
        <v>90</v>
      </c>
      <c r="AY184" s="158" t="s">
        <v>161</v>
      </c>
    </row>
    <row r="185" spans="2:65" s="1" customFormat="1" ht="16.5" customHeight="1">
      <c r="B185" s="33"/>
      <c r="C185" s="137" t="s">
        <v>8</v>
      </c>
      <c r="D185" s="137" t="s">
        <v>163</v>
      </c>
      <c r="E185" s="138" t="s">
        <v>222</v>
      </c>
      <c r="F185" s="139" t="s">
        <v>223</v>
      </c>
      <c r="G185" s="140" t="s">
        <v>194</v>
      </c>
      <c r="H185" s="141">
        <v>4.2000000000000003E-2</v>
      </c>
      <c r="I185" s="142"/>
      <c r="J185" s="143">
        <f>ROUND(I185*H185,2)</f>
        <v>0</v>
      </c>
      <c r="K185" s="139" t="s">
        <v>167</v>
      </c>
      <c r="L185" s="33"/>
      <c r="M185" s="144" t="s">
        <v>1</v>
      </c>
      <c r="N185" s="145" t="s">
        <v>48</v>
      </c>
      <c r="P185" s="146">
        <f>O185*H185</f>
        <v>0</v>
      </c>
      <c r="Q185" s="146">
        <v>1.06277</v>
      </c>
      <c r="R185" s="146">
        <f>Q185*H185</f>
        <v>4.4636340000000004E-2</v>
      </c>
      <c r="S185" s="146">
        <v>0</v>
      </c>
      <c r="T185" s="147">
        <f>S185*H185</f>
        <v>0</v>
      </c>
      <c r="AR185" s="148" t="s">
        <v>168</v>
      </c>
      <c r="AT185" s="148" t="s">
        <v>163</v>
      </c>
      <c r="AU185" s="148" t="s">
        <v>92</v>
      </c>
      <c r="AY185" s="17" t="s">
        <v>161</v>
      </c>
      <c r="BE185" s="149">
        <f>IF(N185="základní",J185,0)</f>
        <v>0</v>
      </c>
      <c r="BF185" s="149">
        <f>IF(N185="snížená",J185,0)</f>
        <v>0</v>
      </c>
      <c r="BG185" s="149">
        <f>IF(N185="zákl. přenesená",J185,0)</f>
        <v>0</v>
      </c>
      <c r="BH185" s="149">
        <f>IF(N185="sníž. přenesená",J185,0)</f>
        <v>0</v>
      </c>
      <c r="BI185" s="149">
        <f>IF(N185="nulová",J185,0)</f>
        <v>0</v>
      </c>
      <c r="BJ185" s="17" t="s">
        <v>90</v>
      </c>
      <c r="BK185" s="149">
        <f>ROUND(I185*H185,2)</f>
        <v>0</v>
      </c>
      <c r="BL185" s="17" t="s">
        <v>168</v>
      </c>
      <c r="BM185" s="148" t="s">
        <v>224</v>
      </c>
    </row>
    <row r="186" spans="2:65" s="12" customFormat="1" ht="11.25">
      <c r="B186" s="150"/>
      <c r="D186" s="151" t="s">
        <v>170</v>
      </c>
      <c r="E186" s="152" t="s">
        <v>1</v>
      </c>
      <c r="F186" s="153" t="s">
        <v>171</v>
      </c>
      <c r="H186" s="152" t="s">
        <v>1</v>
      </c>
      <c r="I186" s="154"/>
      <c r="L186" s="150"/>
      <c r="M186" s="155"/>
      <c r="T186" s="156"/>
      <c r="AT186" s="152" t="s">
        <v>170</v>
      </c>
      <c r="AU186" s="152" t="s">
        <v>92</v>
      </c>
      <c r="AV186" s="12" t="s">
        <v>90</v>
      </c>
      <c r="AW186" s="12" t="s">
        <v>39</v>
      </c>
      <c r="AX186" s="12" t="s">
        <v>83</v>
      </c>
      <c r="AY186" s="152" t="s">
        <v>161</v>
      </c>
    </row>
    <row r="187" spans="2:65" s="13" customFormat="1" ht="11.25">
      <c r="B187" s="157"/>
      <c r="D187" s="151" t="s">
        <v>170</v>
      </c>
      <c r="E187" s="158" t="s">
        <v>1</v>
      </c>
      <c r="F187" s="159" t="s">
        <v>225</v>
      </c>
      <c r="H187" s="160">
        <v>4.2000000000000003E-2</v>
      </c>
      <c r="I187" s="161"/>
      <c r="L187" s="157"/>
      <c r="M187" s="162"/>
      <c r="T187" s="163"/>
      <c r="AT187" s="158" t="s">
        <v>170</v>
      </c>
      <c r="AU187" s="158" t="s">
        <v>92</v>
      </c>
      <c r="AV187" s="13" t="s">
        <v>92</v>
      </c>
      <c r="AW187" s="13" t="s">
        <v>39</v>
      </c>
      <c r="AX187" s="13" t="s">
        <v>90</v>
      </c>
      <c r="AY187" s="158" t="s">
        <v>161</v>
      </c>
    </row>
    <row r="188" spans="2:65" s="11" customFormat="1" ht="22.9" customHeight="1">
      <c r="B188" s="125"/>
      <c r="D188" s="126" t="s">
        <v>82</v>
      </c>
      <c r="E188" s="135" t="s">
        <v>100</v>
      </c>
      <c r="F188" s="135" t="s">
        <v>226</v>
      </c>
      <c r="I188" s="128"/>
      <c r="J188" s="136">
        <f>BK188</f>
        <v>0</v>
      </c>
      <c r="L188" s="125"/>
      <c r="M188" s="130"/>
      <c r="P188" s="131">
        <f>SUM(P189:P218)</f>
        <v>0</v>
      </c>
      <c r="R188" s="131">
        <f>SUM(R189:R218)</f>
        <v>170.34343809000001</v>
      </c>
      <c r="T188" s="132">
        <f>SUM(T189:T218)</f>
        <v>12.13664</v>
      </c>
      <c r="AR188" s="126" t="s">
        <v>90</v>
      </c>
      <c r="AT188" s="133" t="s">
        <v>82</v>
      </c>
      <c r="AU188" s="133" t="s">
        <v>90</v>
      </c>
      <c r="AY188" s="126" t="s">
        <v>161</v>
      </c>
      <c r="BK188" s="134">
        <f>SUM(BK189:BK218)</f>
        <v>0</v>
      </c>
    </row>
    <row r="189" spans="2:65" s="1" customFormat="1" ht="24.2" customHeight="1">
      <c r="B189" s="33"/>
      <c r="C189" s="137" t="s">
        <v>227</v>
      </c>
      <c r="D189" s="137" t="s">
        <v>163</v>
      </c>
      <c r="E189" s="138" t="s">
        <v>228</v>
      </c>
      <c r="F189" s="139" t="s">
        <v>229</v>
      </c>
      <c r="G189" s="140" t="s">
        <v>188</v>
      </c>
      <c r="H189" s="141">
        <v>330.02800000000002</v>
      </c>
      <c r="I189" s="142"/>
      <c r="J189" s="143">
        <f>ROUND(I189*H189,2)</f>
        <v>0</v>
      </c>
      <c r="K189" s="139" t="s">
        <v>230</v>
      </c>
      <c r="L189" s="33"/>
      <c r="M189" s="144" t="s">
        <v>1</v>
      </c>
      <c r="N189" s="145" t="s">
        <v>48</v>
      </c>
      <c r="P189" s="146">
        <f>O189*H189</f>
        <v>0</v>
      </c>
      <c r="Q189" s="146">
        <v>3.9E-2</v>
      </c>
      <c r="R189" s="146">
        <f>Q189*H189</f>
        <v>12.871092000000001</v>
      </c>
      <c r="S189" s="146">
        <v>0.03</v>
      </c>
      <c r="T189" s="147">
        <f>S189*H189</f>
        <v>9.9008400000000005</v>
      </c>
      <c r="AR189" s="148" t="s">
        <v>168</v>
      </c>
      <c r="AT189" s="148" t="s">
        <v>163</v>
      </c>
      <c r="AU189" s="148" t="s">
        <v>92</v>
      </c>
      <c r="AY189" s="17" t="s">
        <v>161</v>
      </c>
      <c r="BE189" s="149">
        <f>IF(N189="základní",J189,0)</f>
        <v>0</v>
      </c>
      <c r="BF189" s="149">
        <f>IF(N189="snížená",J189,0)</f>
        <v>0</v>
      </c>
      <c r="BG189" s="149">
        <f>IF(N189="zákl. přenesená",J189,0)</f>
        <v>0</v>
      </c>
      <c r="BH189" s="149">
        <f>IF(N189="sníž. přenesená",J189,0)</f>
        <v>0</v>
      </c>
      <c r="BI189" s="149">
        <f>IF(N189="nulová",J189,0)</f>
        <v>0</v>
      </c>
      <c r="BJ189" s="17" t="s">
        <v>90</v>
      </c>
      <c r="BK189" s="149">
        <f>ROUND(I189*H189,2)</f>
        <v>0</v>
      </c>
      <c r="BL189" s="17" t="s">
        <v>168</v>
      </c>
      <c r="BM189" s="148" t="s">
        <v>92</v>
      </c>
    </row>
    <row r="190" spans="2:65" s="13" customFormat="1" ht="11.25">
      <c r="B190" s="157"/>
      <c r="D190" s="151" t="s">
        <v>170</v>
      </c>
      <c r="E190" s="158" t="s">
        <v>1</v>
      </c>
      <c r="F190" s="159" t="s">
        <v>231</v>
      </c>
      <c r="H190" s="160">
        <v>330.02800000000002</v>
      </c>
      <c r="I190" s="161"/>
      <c r="L190" s="157"/>
      <c r="M190" s="162"/>
      <c r="T190" s="163"/>
      <c r="AT190" s="158" t="s">
        <v>170</v>
      </c>
      <c r="AU190" s="158" t="s">
        <v>92</v>
      </c>
      <c r="AV190" s="13" t="s">
        <v>92</v>
      </c>
      <c r="AW190" s="13" t="s">
        <v>39</v>
      </c>
      <c r="AX190" s="13" t="s">
        <v>90</v>
      </c>
      <c r="AY190" s="158" t="s">
        <v>161</v>
      </c>
    </row>
    <row r="191" spans="2:65" s="1" customFormat="1" ht="37.9" customHeight="1">
      <c r="B191" s="33"/>
      <c r="C191" s="137" t="s">
        <v>232</v>
      </c>
      <c r="D191" s="137" t="s">
        <v>163</v>
      </c>
      <c r="E191" s="138" t="s">
        <v>233</v>
      </c>
      <c r="F191" s="139" t="s">
        <v>234</v>
      </c>
      <c r="G191" s="140" t="s">
        <v>166</v>
      </c>
      <c r="H191" s="141">
        <v>11.179</v>
      </c>
      <c r="I191" s="142"/>
      <c r="J191" s="143">
        <f>ROUND(I191*H191,2)</f>
        <v>0</v>
      </c>
      <c r="K191" s="139" t="s">
        <v>230</v>
      </c>
      <c r="L191" s="33"/>
      <c r="M191" s="144" t="s">
        <v>1</v>
      </c>
      <c r="N191" s="145" t="s">
        <v>48</v>
      </c>
      <c r="P191" s="146">
        <f>O191*H191</f>
        <v>0</v>
      </c>
      <c r="Q191" s="146">
        <v>0.26</v>
      </c>
      <c r="R191" s="146">
        <f>Q191*H191</f>
        <v>2.9065400000000001</v>
      </c>
      <c r="S191" s="146">
        <v>0.2</v>
      </c>
      <c r="T191" s="147">
        <f>S191*H191</f>
        <v>2.2358000000000002</v>
      </c>
      <c r="AR191" s="148" t="s">
        <v>168</v>
      </c>
      <c r="AT191" s="148" t="s">
        <v>163</v>
      </c>
      <c r="AU191" s="148" t="s">
        <v>92</v>
      </c>
      <c r="AY191" s="17" t="s">
        <v>161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7" t="s">
        <v>90</v>
      </c>
      <c r="BK191" s="149">
        <f>ROUND(I191*H191,2)</f>
        <v>0</v>
      </c>
      <c r="BL191" s="17" t="s">
        <v>168</v>
      </c>
      <c r="BM191" s="148" t="s">
        <v>168</v>
      </c>
    </row>
    <row r="192" spans="2:65" s="13" customFormat="1" ht="11.25">
      <c r="B192" s="157"/>
      <c r="D192" s="151" t="s">
        <v>170</v>
      </c>
      <c r="E192" s="158" t="s">
        <v>1</v>
      </c>
      <c r="F192" s="159" t="s">
        <v>235</v>
      </c>
      <c r="H192" s="160">
        <v>4.3559999999999999</v>
      </c>
      <c r="I192" s="161"/>
      <c r="L192" s="157"/>
      <c r="M192" s="162"/>
      <c r="T192" s="163"/>
      <c r="AT192" s="158" t="s">
        <v>170</v>
      </c>
      <c r="AU192" s="158" t="s">
        <v>92</v>
      </c>
      <c r="AV192" s="13" t="s">
        <v>92</v>
      </c>
      <c r="AW192" s="13" t="s">
        <v>39</v>
      </c>
      <c r="AX192" s="13" t="s">
        <v>83</v>
      </c>
      <c r="AY192" s="158" t="s">
        <v>161</v>
      </c>
    </row>
    <row r="193" spans="2:65" s="13" customFormat="1" ht="11.25">
      <c r="B193" s="157"/>
      <c r="D193" s="151" t="s">
        <v>170</v>
      </c>
      <c r="E193" s="158" t="s">
        <v>1</v>
      </c>
      <c r="F193" s="159" t="s">
        <v>236</v>
      </c>
      <c r="H193" s="160">
        <v>1.823</v>
      </c>
      <c r="I193" s="161"/>
      <c r="L193" s="157"/>
      <c r="M193" s="162"/>
      <c r="T193" s="163"/>
      <c r="AT193" s="158" t="s">
        <v>170</v>
      </c>
      <c r="AU193" s="158" t="s">
        <v>92</v>
      </c>
      <c r="AV193" s="13" t="s">
        <v>92</v>
      </c>
      <c r="AW193" s="13" t="s">
        <v>39</v>
      </c>
      <c r="AX193" s="13" t="s">
        <v>83</v>
      </c>
      <c r="AY193" s="158" t="s">
        <v>161</v>
      </c>
    </row>
    <row r="194" spans="2:65" s="13" customFormat="1" ht="11.25">
      <c r="B194" s="157"/>
      <c r="D194" s="151" t="s">
        <v>170</v>
      </c>
      <c r="E194" s="158" t="s">
        <v>1</v>
      </c>
      <c r="F194" s="159" t="s">
        <v>185</v>
      </c>
      <c r="H194" s="160">
        <v>5</v>
      </c>
      <c r="I194" s="161"/>
      <c r="L194" s="157"/>
      <c r="M194" s="162"/>
      <c r="T194" s="163"/>
      <c r="AT194" s="158" t="s">
        <v>170</v>
      </c>
      <c r="AU194" s="158" t="s">
        <v>92</v>
      </c>
      <c r="AV194" s="13" t="s">
        <v>92</v>
      </c>
      <c r="AW194" s="13" t="s">
        <v>39</v>
      </c>
      <c r="AX194" s="13" t="s">
        <v>83</v>
      </c>
      <c r="AY194" s="158" t="s">
        <v>161</v>
      </c>
    </row>
    <row r="195" spans="2:65" s="14" customFormat="1" ht="11.25">
      <c r="B195" s="167"/>
      <c r="D195" s="151" t="s">
        <v>170</v>
      </c>
      <c r="E195" s="168" t="s">
        <v>1</v>
      </c>
      <c r="F195" s="169" t="s">
        <v>237</v>
      </c>
      <c r="H195" s="170">
        <v>11.179</v>
      </c>
      <c r="I195" s="171"/>
      <c r="L195" s="167"/>
      <c r="M195" s="172"/>
      <c r="T195" s="173"/>
      <c r="AT195" s="168" t="s">
        <v>170</v>
      </c>
      <c r="AU195" s="168" t="s">
        <v>92</v>
      </c>
      <c r="AV195" s="14" t="s">
        <v>168</v>
      </c>
      <c r="AW195" s="14" t="s">
        <v>39</v>
      </c>
      <c r="AX195" s="14" t="s">
        <v>90</v>
      </c>
      <c r="AY195" s="168" t="s">
        <v>161</v>
      </c>
    </row>
    <row r="196" spans="2:65" s="1" customFormat="1" ht="16.5" customHeight="1">
      <c r="B196" s="33"/>
      <c r="C196" s="137" t="s">
        <v>238</v>
      </c>
      <c r="D196" s="137" t="s">
        <v>163</v>
      </c>
      <c r="E196" s="138" t="s">
        <v>239</v>
      </c>
      <c r="F196" s="139" t="s">
        <v>240</v>
      </c>
      <c r="G196" s="140" t="s">
        <v>166</v>
      </c>
      <c r="H196" s="141">
        <v>10</v>
      </c>
      <c r="I196" s="142"/>
      <c r="J196" s="143">
        <f>ROUND(I196*H196,2)</f>
        <v>0</v>
      </c>
      <c r="K196" s="139" t="s">
        <v>230</v>
      </c>
      <c r="L196" s="33"/>
      <c r="M196" s="144" t="s">
        <v>1</v>
      </c>
      <c r="N196" s="145" t="s">
        <v>48</v>
      </c>
      <c r="P196" s="146">
        <f>O196*H196</f>
        <v>0</v>
      </c>
      <c r="Q196" s="146">
        <v>1.5</v>
      </c>
      <c r="R196" s="146">
        <f>Q196*H196</f>
        <v>15</v>
      </c>
      <c r="S196" s="146">
        <v>0</v>
      </c>
      <c r="T196" s="147">
        <f>S196*H196</f>
        <v>0</v>
      </c>
      <c r="AR196" s="148" t="s">
        <v>168</v>
      </c>
      <c r="AT196" s="148" t="s">
        <v>163</v>
      </c>
      <c r="AU196" s="148" t="s">
        <v>92</v>
      </c>
      <c r="AY196" s="17" t="s">
        <v>161</v>
      </c>
      <c r="BE196" s="149">
        <f>IF(N196="základní",J196,0)</f>
        <v>0</v>
      </c>
      <c r="BF196" s="149">
        <f>IF(N196="snížená",J196,0)</f>
        <v>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7" t="s">
        <v>90</v>
      </c>
      <c r="BK196" s="149">
        <f>ROUND(I196*H196,2)</f>
        <v>0</v>
      </c>
      <c r="BL196" s="17" t="s">
        <v>168</v>
      </c>
      <c r="BM196" s="148" t="s">
        <v>191</v>
      </c>
    </row>
    <row r="197" spans="2:65" s="13" customFormat="1" ht="11.25">
      <c r="B197" s="157"/>
      <c r="D197" s="151" t="s">
        <v>170</v>
      </c>
      <c r="E197" s="158" t="s">
        <v>1</v>
      </c>
      <c r="F197" s="159" t="s">
        <v>241</v>
      </c>
      <c r="H197" s="160">
        <v>10</v>
      </c>
      <c r="I197" s="161"/>
      <c r="L197" s="157"/>
      <c r="M197" s="162"/>
      <c r="T197" s="163"/>
      <c r="AT197" s="158" t="s">
        <v>170</v>
      </c>
      <c r="AU197" s="158" t="s">
        <v>92</v>
      </c>
      <c r="AV197" s="13" t="s">
        <v>92</v>
      </c>
      <c r="AW197" s="13" t="s">
        <v>39</v>
      </c>
      <c r="AX197" s="13" t="s">
        <v>90</v>
      </c>
      <c r="AY197" s="158" t="s">
        <v>161</v>
      </c>
    </row>
    <row r="198" spans="2:65" s="1" customFormat="1" ht="24.2" customHeight="1">
      <c r="B198" s="33"/>
      <c r="C198" s="137" t="s">
        <v>242</v>
      </c>
      <c r="D198" s="137" t="s">
        <v>163</v>
      </c>
      <c r="E198" s="138" t="s">
        <v>243</v>
      </c>
      <c r="F198" s="139" t="s">
        <v>244</v>
      </c>
      <c r="G198" s="140" t="s">
        <v>245</v>
      </c>
      <c r="H198" s="141">
        <v>10</v>
      </c>
      <c r="I198" s="142"/>
      <c r="J198" s="143">
        <f>ROUND(I198*H198,2)</f>
        <v>0</v>
      </c>
      <c r="K198" s="139" t="s">
        <v>167</v>
      </c>
      <c r="L198" s="33"/>
      <c r="M198" s="144" t="s">
        <v>1</v>
      </c>
      <c r="N198" s="145" t="s">
        <v>48</v>
      </c>
      <c r="P198" s="146">
        <f>O198*H198</f>
        <v>0</v>
      </c>
      <c r="Q198" s="146">
        <v>4.8430000000000001E-2</v>
      </c>
      <c r="R198" s="146">
        <f>Q198*H198</f>
        <v>0.48430000000000001</v>
      </c>
      <c r="S198" s="146">
        <v>0</v>
      </c>
      <c r="T198" s="147">
        <f>S198*H198</f>
        <v>0</v>
      </c>
      <c r="AR198" s="148" t="s">
        <v>168</v>
      </c>
      <c r="AT198" s="148" t="s">
        <v>163</v>
      </c>
      <c r="AU198" s="148" t="s">
        <v>92</v>
      </c>
      <c r="AY198" s="17" t="s">
        <v>161</v>
      </c>
      <c r="BE198" s="149">
        <f>IF(N198="základní",J198,0)</f>
        <v>0</v>
      </c>
      <c r="BF198" s="149">
        <f>IF(N198="snížená",J198,0)</f>
        <v>0</v>
      </c>
      <c r="BG198" s="149">
        <f>IF(N198="zákl. přenesená",J198,0)</f>
        <v>0</v>
      </c>
      <c r="BH198" s="149">
        <f>IF(N198="sníž. přenesená",J198,0)</f>
        <v>0</v>
      </c>
      <c r="BI198" s="149">
        <f>IF(N198="nulová",J198,0)</f>
        <v>0</v>
      </c>
      <c r="BJ198" s="17" t="s">
        <v>90</v>
      </c>
      <c r="BK198" s="149">
        <f>ROUND(I198*H198,2)</f>
        <v>0</v>
      </c>
      <c r="BL198" s="17" t="s">
        <v>168</v>
      </c>
      <c r="BM198" s="148" t="s">
        <v>203</v>
      </c>
    </row>
    <row r="199" spans="2:65" s="1" customFormat="1" ht="24.2" customHeight="1">
      <c r="B199" s="33"/>
      <c r="C199" s="137" t="s">
        <v>246</v>
      </c>
      <c r="D199" s="137" t="s">
        <v>163</v>
      </c>
      <c r="E199" s="138" t="s">
        <v>247</v>
      </c>
      <c r="F199" s="139" t="s">
        <v>248</v>
      </c>
      <c r="G199" s="140" t="s">
        <v>245</v>
      </c>
      <c r="H199" s="141">
        <v>10</v>
      </c>
      <c r="I199" s="142"/>
      <c r="J199" s="143">
        <f>ROUND(I199*H199,2)</f>
        <v>0</v>
      </c>
      <c r="K199" s="139" t="s">
        <v>167</v>
      </c>
      <c r="L199" s="33"/>
      <c r="M199" s="144" t="s">
        <v>1</v>
      </c>
      <c r="N199" s="145" t="s">
        <v>48</v>
      </c>
      <c r="P199" s="146">
        <f>O199*H199</f>
        <v>0</v>
      </c>
      <c r="Q199" s="146">
        <v>7.3669999999999999E-2</v>
      </c>
      <c r="R199" s="146">
        <f>Q199*H199</f>
        <v>0.73670000000000002</v>
      </c>
      <c r="S199" s="146">
        <v>0</v>
      </c>
      <c r="T199" s="147">
        <f>S199*H199</f>
        <v>0</v>
      </c>
      <c r="AR199" s="148" t="s">
        <v>168</v>
      </c>
      <c r="AT199" s="148" t="s">
        <v>163</v>
      </c>
      <c r="AU199" s="148" t="s">
        <v>92</v>
      </c>
      <c r="AY199" s="17" t="s">
        <v>161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7" t="s">
        <v>90</v>
      </c>
      <c r="BK199" s="149">
        <f>ROUND(I199*H199,2)</f>
        <v>0</v>
      </c>
      <c r="BL199" s="17" t="s">
        <v>168</v>
      </c>
      <c r="BM199" s="148" t="s">
        <v>213</v>
      </c>
    </row>
    <row r="200" spans="2:65" s="13" customFormat="1" ht="11.25">
      <c r="B200" s="157"/>
      <c r="D200" s="151" t="s">
        <v>170</v>
      </c>
      <c r="E200" s="158" t="s">
        <v>1</v>
      </c>
      <c r="F200" s="159" t="s">
        <v>208</v>
      </c>
      <c r="H200" s="160">
        <v>9</v>
      </c>
      <c r="I200" s="161"/>
      <c r="L200" s="157"/>
      <c r="M200" s="162"/>
      <c r="T200" s="163"/>
      <c r="AT200" s="158" t="s">
        <v>170</v>
      </c>
      <c r="AU200" s="158" t="s">
        <v>92</v>
      </c>
      <c r="AV200" s="13" t="s">
        <v>92</v>
      </c>
      <c r="AW200" s="13" t="s">
        <v>39</v>
      </c>
      <c r="AX200" s="13" t="s">
        <v>83</v>
      </c>
      <c r="AY200" s="158" t="s">
        <v>161</v>
      </c>
    </row>
    <row r="201" spans="2:65" s="12" customFormat="1" ht="11.25">
      <c r="B201" s="150"/>
      <c r="D201" s="151" t="s">
        <v>170</v>
      </c>
      <c r="E201" s="152" t="s">
        <v>1</v>
      </c>
      <c r="F201" s="153" t="s">
        <v>249</v>
      </c>
      <c r="H201" s="152" t="s">
        <v>1</v>
      </c>
      <c r="I201" s="154"/>
      <c r="L201" s="150"/>
      <c r="M201" s="155"/>
      <c r="T201" s="156"/>
      <c r="AT201" s="152" t="s">
        <v>170</v>
      </c>
      <c r="AU201" s="152" t="s">
        <v>92</v>
      </c>
      <c r="AV201" s="12" t="s">
        <v>90</v>
      </c>
      <c r="AW201" s="12" t="s">
        <v>39</v>
      </c>
      <c r="AX201" s="12" t="s">
        <v>83</v>
      </c>
      <c r="AY201" s="152" t="s">
        <v>161</v>
      </c>
    </row>
    <row r="202" spans="2:65" s="13" customFormat="1" ht="11.25">
      <c r="B202" s="157"/>
      <c r="D202" s="151" t="s">
        <v>170</v>
      </c>
      <c r="E202" s="158" t="s">
        <v>1</v>
      </c>
      <c r="F202" s="159" t="s">
        <v>250</v>
      </c>
      <c r="H202" s="160">
        <v>1</v>
      </c>
      <c r="I202" s="161"/>
      <c r="L202" s="157"/>
      <c r="M202" s="162"/>
      <c r="T202" s="163"/>
      <c r="AT202" s="158" t="s">
        <v>170</v>
      </c>
      <c r="AU202" s="158" t="s">
        <v>92</v>
      </c>
      <c r="AV202" s="13" t="s">
        <v>92</v>
      </c>
      <c r="AW202" s="13" t="s">
        <v>39</v>
      </c>
      <c r="AX202" s="13" t="s">
        <v>83</v>
      </c>
      <c r="AY202" s="158" t="s">
        <v>161</v>
      </c>
    </row>
    <row r="203" spans="2:65" s="14" customFormat="1" ht="11.25">
      <c r="B203" s="167"/>
      <c r="D203" s="151" t="s">
        <v>170</v>
      </c>
      <c r="E203" s="168" t="s">
        <v>1</v>
      </c>
      <c r="F203" s="169" t="s">
        <v>237</v>
      </c>
      <c r="H203" s="170">
        <v>10</v>
      </c>
      <c r="I203" s="171"/>
      <c r="L203" s="167"/>
      <c r="M203" s="172"/>
      <c r="T203" s="173"/>
      <c r="AT203" s="168" t="s">
        <v>170</v>
      </c>
      <c r="AU203" s="168" t="s">
        <v>92</v>
      </c>
      <c r="AV203" s="14" t="s">
        <v>168</v>
      </c>
      <c r="AW203" s="14" t="s">
        <v>39</v>
      </c>
      <c r="AX203" s="14" t="s">
        <v>90</v>
      </c>
      <c r="AY203" s="168" t="s">
        <v>161</v>
      </c>
    </row>
    <row r="204" spans="2:65" s="1" customFormat="1" ht="24.2" customHeight="1">
      <c r="B204" s="33"/>
      <c r="C204" s="137" t="s">
        <v>251</v>
      </c>
      <c r="D204" s="137" t="s">
        <v>163</v>
      </c>
      <c r="E204" s="138" t="s">
        <v>252</v>
      </c>
      <c r="F204" s="139" t="s">
        <v>253</v>
      </c>
      <c r="G204" s="140" t="s">
        <v>245</v>
      </c>
      <c r="H204" s="141">
        <v>16</v>
      </c>
      <c r="I204" s="142"/>
      <c r="J204" s="143">
        <f>ROUND(I204*H204,2)</f>
        <v>0</v>
      </c>
      <c r="K204" s="139" t="s">
        <v>167</v>
      </c>
      <c r="L204" s="33"/>
      <c r="M204" s="144" t="s">
        <v>1</v>
      </c>
      <c r="N204" s="145" t="s">
        <v>48</v>
      </c>
      <c r="P204" s="146">
        <f>O204*H204</f>
        <v>0</v>
      </c>
      <c r="Q204" s="146">
        <v>9.6860000000000002E-2</v>
      </c>
      <c r="R204" s="146">
        <f>Q204*H204</f>
        <v>1.54976</v>
      </c>
      <c r="S204" s="146">
        <v>0</v>
      </c>
      <c r="T204" s="147">
        <f>S204*H204</f>
        <v>0</v>
      </c>
      <c r="AR204" s="148" t="s">
        <v>168</v>
      </c>
      <c r="AT204" s="148" t="s">
        <v>163</v>
      </c>
      <c r="AU204" s="148" t="s">
        <v>92</v>
      </c>
      <c r="AY204" s="17" t="s">
        <v>161</v>
      </c>
      <c r="BE204" s="149">
        <f>IF(N204="základní",J204,0)</f>
        <v>0</v>
      </c>
      <c r="BF204" s="149">
        <f>IF(N204="snížená",J204,0)</f>
        <v>0</v>
      </c>
      <c r="BG204" s="149">
        <f>IF(N204="zákl. přenesená",J204,0)</f>
        <v>0</v>
      </c>
      <c r="BH204" s="149">
        <f>IF(N204="sníž. přenesená",J204,0)</f>
        <v>0</v>
      </c>
      <c r="BI204" s="149">
        <f>IF(N204="nulová",J204,0)</f>
        <v>0</v>
      </c>
      <c r="BJ204" s="17" t="s">
        <v>90</v>
      </c>
      <c r="BK204" s="149">
        <f>ROUND(I204*H204,2)</f>
        <v>0</v>
      </c>
      <c r="BL204" s="17" t="s">
        <v>168</v>
      </c>
      <c r="BM204" s="148" t="s">
        <v>8</v>
      </c>
    </row>
    <row r="205" spans="2:65" s="1" customFormat="1" ht="24.2" customHeight="1">
      <c r="B205" s="33"/>
      <c r="C205" s="137" t="s">
        <v>254</v>
      </c>
      <c r="D205" s="137" t="s">
        <v>163</v>
      </c>
      <c r="E205" s="138" t="s">
        <v>255</v>
      </c>
      <c r="F205" s="139" t="s">
        <v>256</v>
      </c>
      <c r="G205" s="140" t="s">
        <v>245</v>
      </c>
      <c r="H205" s="141">
        <v>14</v>
      </c>
      <c r="I205" s="142"/>
      <c r="J205" s="143">
        <f>ROUND(I205*H205,2)</f>
        <v>0</v>
      </c>
      <c r="K205" s="139" t="s">
        <v>167</v>
      </c>
      <c r="L205" s="33"/>
      <c r="M205" s="144" t="s">
        <v>1</v>
      </c>
      <c r="N205" s="145" t="s">
        <v>48</v>
      </c>
      <c r="P205" s="146">
        <f>O205*H205</f>
        <v>0</v>
      </c>
      <c r="Q205" s="146">
        <v>0.39563999999999999</v>
      </c>
      <c r="R205" s="146">
        <f>Q205*H205</f>
        <v>5.5389599999999994</v>
      </c>
      <c r="S205" s="146">
        <v>0</v>
      </c>
      <c r="T205" s="147">
        <f>S205*H205</f>
        <v>0</v>
      </c>
      <c r="AR205" s="148" t="s">
        <v>168</v>
      </c>
      <c r="AT205" s="148" t="s">
        <v>163</v>
      </c>
      <c r="AU205" s="148" t="s">
        <v>92</v>
      </c>
      <c r="AY205" s="17" t="s">
        <v>161</v>
      </c>
      <c r="BE205" s="149">
        <f>IF(N205="základní",J205,0)</f>
        <v>0</v>
      </c>
      <c r="BF205" s="149">
        <f>IF(N205="snížená",J205,0)</f>
        <v>0</v>
      </c>
      <c r="BG205" s="149">
        <f>IF(N205="zákl. přenesená",J205,0)</f>
        <v>0</v>
      </c>
      <c r="BH205" s="149">
        <f>IF(N205="sníž. přenesená",J205,0)</f>
        <v>0</v>
      </c>
      <c r="BI205" s="149">
        <f>IF(N205="nulová",J205,0)</f>
        <v>0</v>
      </c>
      <c r="BJ205" s="17" t="s">
        <v>90</v>
      </c>
      <c r="BK205" s="149">
        <f>ROUND(I205*H205,2)</f>
        <v>0</v>
      </c>
      <c r="BL205" s="17" t="s">
        <v>168</v>
      </c>
      <c r="BM205" s="148" t="s">
        <v>232</v>
      </c>
    </row>
    <row r="206" spans="2:65" s="1" customFormat="1" ht="33" customHeight="1">
      <c r="B206" s="33"/>
      <c r="C206" s="137" t="s">
        <v>257</v>
      </c>
      <c r="D206" s="137" t="s">
        <v>163</v>
      </c>
      <c r="E206" s="138" t="s">
        <v>258</v>
      </c>
      <c r="F206" s="139" t="s">
        <v>259</v>
      </c>
      <c r="G206" s="140" t="s">
        <v>188</v>
      </c>
      <c r="H206" s="141">
        <v>18.125</v>
      </c>
      <c r="I206" s="142"/>
      <c r="J206" s="143">
        <f>ROUND(I206*H206,2)</f>
        <v>0</v>
      </c>
      <c r="K206" s="139" t="s">
        <v>167</v>
      </c>
      <c r="L206" s="33"/>
      <c r="M206" s="144" t="s">
        <v>1</v>
      </c>
      <c r="N206" s="145" t="s">
        <v>48</v>
      </c>
      <c r="P206" s="146">
        <f>O206*H206</f>
        <v>0</v>
      </c>
      <c r="Q206" s="146">
        <v>0.34945999999999999</v>
      </c>
      <c r="R206" s="146">
        <f>Q206*H206</f>
        <v>6.3339625000000002</v>
      </c>
      <c r="S206" s="146">
        <v>0</v>
      </c>
      <c r="T206" s="147">
        <f>S206*H206</f>
        <v>0</v>
      </c>
      <c r="AR206" s="148" t="s">
        <v>168</v>
      </c>
      <c r="AT206" s="148" t="s">
        <v>163</v>
      </c>
      <c r="AU206" s="148" t="s">
        <v>92</v>
      </c>
      <c r="AY206" s="17" t="s">
        <v>161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7" t="s">
        <v>90</v>
      </c>
      <c r="BK206" s="149">
        <f>ROUND(I206*H206,2)</f>
        <v>0</v>
      </c>
      <c r="BL206" s="17" t="s">
        <v>168</v>
      </c>
      <c r="BM206" s="148" t="s">
        <v>242</v>
      </c>
    </row>
    <row r="207" spans="2:65" s="13" customFormat="1" ht="11.25">
      <c r="B207" s="157"/>
      <c r="D207" s="151" t="s">
        <v>170</v>
      </c>
      <c r="E207" s="158" t="s">
        <v>1</v>
      </c>
      <c r="F207" s="159" t="s">
        <v>260</v>
      </c>
      <c r="H207" s="160">
        <v>18.125</v>
      </c>
      <c r="I207" s="161"/>
      <c r="L207" s="157"/>
      <c r="M207" s="162"/>
      <c r="T207" s="163"/>
      <c r="AT207" s="158" t="s">
        <v>170</v>
      </c>
      <c r="AU207" s="158" t="s">
        <v>92</v>
      </c>
      <c r="AV207" s="13" t="s">
        <v>92</v>
      </c>
      <c r="AW207" s="13" t="s">
        <v>39</v>
      </c>
      <c r="AX207" s="13" t="s">
        <v>90</v>
      </c>
      <c r="AY207" s="158" t="s">
        <v>161</v>
      </c>
    </row>
    <row r="208" spans="2:65" s="1" customFormat="1" ht="24.2" customHeight="1">
      <c r="B208" s="33"/>
      <c r="C208" s="137" t="s">
        <v>7</v>
      </c>
      <c r="D208" s="137" t="s">
        <v>163</v>
      </c>
      <c r="E208" s="138" t="s">
        <v>261</v>
      </c>
      <c r="F208" s="139" t="s">
        <v>262</v>
      </c>
      <c r="G208" s="140" t="s">
        <v>245</v>
      </c>
      <c r="H208" s="141">
        <v>27</v>
      </c>
      <c r="I208" s="142"/>
      <c r="J208" s="143">
        <f>ROUND(I208*H208,2)</f>
        <v>0</v>
      </c>
      <c r="K208" s="139" t="s">
        <v>167</v>
      </c>
      <c r="L208" s="33"/>
      <c r="M208" s="144" t="s">
        <v>1</v>
      </c>
      <c r="N208" s="145" t="s">
        <v>48</v>
      </c>
      <c r="P208" s="146">
        <f>O208*H208</f>
        <v>0</v>
      </c>
      <c r="Q208" s="146">
        <v>2.555E-2</v>
      </c>
      <c r="R208" s="146">
        <f>Q208*H208</f>
        <v>0.68984999999999996</v>
      </c>
      <c r="S208" s="146">
        <v>0</v>
      </c>
      <c r="T208" s="147">
        <f>S208*H208</f>
        <v>0</v>
      </c>
      <c r="AR208" s="148" t="s">
        <v>168</v>
      </c>
      <c r="AT208" s="148" t="s">
        <v>163</v>
      </c>
      <c r="AU208" s="148" t="s">
        <v>92</v>
      </c>
      <c r="AY208" s="17" t="s">
        <v>161</v>
      </c>
      <c r="BE208" s="149">
        <f>IF(N208="základní",J208,0)</f>
        <v>0</v>
      </c>
      <c r="BF208" s="149">
        <f>IF(N208="snížená",J208,0)</f>
        <v>0</v>
      </c>
      <c r="BG208" s="149">
        <f>IF(N208="zákl. přenesená",J208,0)</f>
        <v>0</v>
      </c>
      <c r="BH208" s="149">
        <f>IF(N208="sníž. přenesená",J208,0)</f>
        <v>0</v>
      </c>
      <c r="BI208" s="149">
        <f>IF(N208="nulová",J208,0)</f>
        <v>0</v>
      </c>
      <c r="BJ208" s="17" t="s">
        <v>90</v>
      </c>
      <c r="BK208" s="149">
        <f>ROUND(I208*H208,2)</f>
        <v>0</v>
      </c>
      <c r="BL208" s="17" t="s">
        <v>168</v>
      </c>
      <c r="BM208" s="148" t="s">
        <v>251</v>
      </c>
    </row>
    <row r="209" spans="2:65" s="1" customFormat="1" ht="21.75" customHeight="1">
      <c r="B209" s="33"/>
      <c r="C209" s="137" t="s">
        <v>263</v>
      </c>
      <c r="D209" s="137" t="s">
        <v>163</v>
      </c>
      <c r="E209" s="138" t="s">
        <v>264</v>
      </c>
      <c r="F209" s="139" t="s">
        <v>265</v>
      </c>
      <c r="G209" s="140" t="s">
        <v>188</v>
      </c>
      <c r="H209" s="141">
        <v>408.53300000000002</v>
      </c>
      <c r="I209" s="142"/>
      <c r="J209" s="143">
        <f>ROUND(I209*H209,2)</f>
        <v>0</v>
      </c>
      <c r="K209" s="139" t="s">
        <v>167</v>
      </c>
      <c r="L209" s="33"/>
      <c r="M209" s="144" t="s">
        <v>1</v>
      </c>
      <c r="N209" s="145" t="s">
        <v>48</v>
      </c>
      <c r="P209" s="146">
        <f>O209*H209</f>
        <v>0</v>
      </c>
      <c r="Q209" s="146">
        <v>0.26723000000000002</v>
      </c>
      <c r="R209" s="146">
        <f>Q209*H209</f>
        <v>109.17227359000002</v>
      </c>
      <c r="S209" s="146">
        <v>0</v>
      </c>
      <c r="T209" s="147">
        <f>S209*H209</f>
        <v>0</v>
      </c>
      <c r="AR209" s="148" t="s">
        <v>168</v>
      </c>
      <c r="AT209" s="148" t="s">
        <v>163</v>
      </c>
      <c r="AU209" s="148" t="s">
        <v>92</v>
      </c>
      <c r="AY209" s="17" t="s">
        <v>161</v>
      </c>
      <c r="BE209" s="149">
        <f>IF(N209="základní",J209,0)</f>
        <v>0</v>
      </c>
      <c r="BF209" s="149">
        <f>IF(N209="snížená",J209,0)</f>
        <v>0</v>
      </c>
      <c r="BG209" s="149">
        <f>IF(N209="zákl. přenesená",J209,0)</f>
        <v>0</v>
      </c>
      <c r="BH209" s="149">
        <f>IF(N209="sníž. přenesená",J209,0)</f>
        <v>0</v>
      </c>
      <c r="BI209" s="149">
        <f>IF(N209="nulová",J209,0)</f>
        <v>0</v>
      </c>
      <c r="BJ209" s="17" t="s">
        <v>90</v>
      </c>
      <c r="BK209" s="149">
        <f>ROUND(I209*H209,2)</f>
        <v>0</v>
      </c>
      <c r="BL209" s="17" t="s">
        <v>168</v>
      </c>
      <c r="BM209" s="148" t="s">
        <v>257</v>
      </c>
    </row>
    <row r="210" spans="2:65" s="13" customFormat="1" ht="11.25">
      <c r="B210" s="157"/>
      <c r="D210" s="151" t="s">
        <v>170</v>
      </c>
      <c r="E210" s="158" t="s">
        <v>1</v>
      </c>
      <c r="F210" s="159" t="s">
        <v>266</v>
      </c>
      <c r="H210" s="160">
        <v>408.53300000000002</v>
      </c>
      <c r="I210" s="161"/>
      <c r="L210" s="157"/>
      <c r="M210" s="162"/>
      <c r="T210" s="163"/>
      <c r="AT210" s="158" t="s">
        <v>170</v>
      </c>
      <c r="AU210" s="158" t="s">
        <v>92</v>
      </c>
      <c r="AV210" s="13" t="s">
        <v>92</v>
      </c>
      <c r="AW210" s="13" t="s">
        <v>39</v>
      </c>
      <c r="AX210" s="13" t="s">
        <v>90</v>
      </c>
      <c r="AY210" s="158" t="s">
        <v>161</v>
      </c>
    </row>
    <row r="211" spans="2:65" s="1" customFormat="1" ht="33" customHeight="1">
      <c r="B211" s="33"/>
      <c r="C211" s="137" t="s">
        <v>267</v>
      </c>
      <c r="D211" s="137" t="s">
        <v>163</v>
      </c>
      <c r="E211" s="138" t="s">
        <v>268</v>
      </c>
      <c r="F211" s="139" t="s">
        <v>269</v>
      </c>
      <c r="G211" s="140" t="s">
        <v>245</v>
      </c>
      <c r="H211" s="141">
        <v>1</v>
      </c>
      <c r="I211" s="142"/>
      <c r="J211" s="143">
        <f>ROUND(I211*H211,2)</f>
        <v>0</v>
      </c>
      <c r="K211" s="139" t="s">
        <v>230</v>
      </c>
      <c r="L211" s="33"/>
      <c r="M211" s="144" t="s">
        <v>1</v>
      </c>
      <c r="N211" s="145" t="s">
        <v>48</v>
      </c>
      <c r="P211" s="146">
        <f>O211*H211</f>
        <v>0</v>
      </c>
      <c r="Q211" s="146">
        <v>1.5</v>
      </c>
      <c r="R211" s="146">
        <f>Q211*H211</f>
        <v>1.5</v>
      </c>
      <c r="S211" s="146">
        <v>0</v>
      </c>
      <c r="T211" s="147">
        <f>S211*H211</f>
        <v>0</v>
      </c>
      <c r="AR211" s="148" t="s">
        <v>168</v>
      </c>
      <c r="AT211" s="148" t="s">
        <v>163</v>
      </c>
      <c r="AU211" s="148" t="s">
        <v>92</v>
      </c>
      <c r="AY211" s="17" t="s">
        <v>161</v>
      </c>
      <c r="BE211" s="149">
        <f>IF(N211="základní",J211,0)</f>
        <v>0</v>
      </c>
      <c r="BF211" s="149">
        <f>IF(N211="snížená",J211,0)</f>
        <v>0</v>
      </c>
      <c r="BG211" s="149">
        <f>IF(N211="zákl. přenesená",J211,0)</f>
        <v>0</v>
      </c>
      <c r="BH211" s="149">
        <f>IF(N211="sníž. přenesená",J211,0)</f>
        <v>0</v>
      </c>
      <c r="BI211" s="149">
        <f>IF(N211="nulová",J211,0)</f>
        <v>0</v>
      </c>
      <c r="BJ211" s="17" t="s">
        <v>90</v>
      </c>
      <c r="BK211" s="149">
        <f>ROUND(I211*H211,2)</f>
        <v>0</v>
      </c>
      <c r="BL211" s="17" t="s">
        <v>168</v>
      </c>
      <c r="BM211" s="148" t="s">
        <v>270</v>
      </c>
    </row>
    <row r="212" spans="2:65" s="12" customFormat="1" ht="11.25">
      <c r="B212" s="150"/>
      <c r="D212" s="151" t="s">
        <v>170</v>
      </c>
      <c r="E212" s="152" t="s">
        <v>1</v>
      </c>
      <c r="F212" s="153" t="s">
        <v>271</v>
      </c>
      <c r="H212" s="152" t="s">
        <v>1</v>
      </c>
      <c r="I212" s="154"/>
      <c r="L212" s="150"/>
      <c r="M212" s="155"/>
      <c r="T212" s="156"/>
      <c r="AT212" s="152" t="s">
        <v>170</v>
      </c>
      <c r="AU212" s="152" t="s">
        <v>92</v>
      </c>
      <c r="AV212" s="12" t="s">
        <v>90</v>
      </c>
      <c r="AW212" s="12" t="s">
        <v>39</v>
      </c>
      <c r="AX212" s="12" t="s">
        <v>83</v>
      </c>
      <c r="AY212" s="152" t="s">
        <v>161</v>
      </c>
    </row>
    <row r="213" spans="2:65" s="13" customFormat="1" ht="11.25">
      <c r="B213" s="157"/>
      <c r="D213" s="151" t="s">
        <v>170</v>
      </c>
      <c r="E213" s="158" t="s">
        <v>1</v>
      </c>
      <c r="F213" s="159" t="s">
        <v>272</v>
      </c>
      <c r="H213" s="160">
        <v>1</v>
      </c>
      <c r="I213" s="161"/>
      <c r="L213" s="157"/>
      <c r="M213" s="162"/>
      <c r="T213" s="163"/>
      <c r="AT213" s="158" t="s">
        <v>170</v>
      </c>
      <c r="AU213" s="158" t="s">
        <v>92</v>
      </c>
      <c r="AV213" s="13" t="s">
        <v>92</v>
      </c>
      <c r="AW213" s="13" t="s">
        <v>39</v>
      </c>
      <c r="AX213" s="13" t="s">
        <v>90</v>
      </c>
      <c r="AY213" s="158" t="s">
        <v>161</v>
      </c>
    </row>
    <row r="214" spans="2:65" s="1" customFormat="1" ht="37.9" customHeight="1">
      <c r="B214" s="33"/>
      <c r="C214" s="137" t="s">
        <v>273</v>
      </c>
      <c r="D214" s="137" t="s">
        <v>163</v>
      </c>
      <c r="E214" s="138" t="s">
        <v>274</v>
      </c>
      <c r="F214" s="139" t="s">
        <v>275</v>
      </c>
      <c r="G214" s="140" t="s">
        <v>245</v>
      </c>
      <c r="H214" s="141">
        <v>1</v>
      </c>
      <c r="I214" s="142"/>
      <c r="J214" s="143">
        <f>ROUND(I214*H214,2)</f>
        <v>0</v>
      </c>
      <c r="K214" s="139" t="s">
        <v>230</v>
      </c>
      <c r="L214" s="33"/>
      <c r="M214" s="144" t="s">
        <v>1</v>
      </c>
      <c r="N214" s="145" t="s">
        <v>48</v>
      </c>
      <c r="P214" s="146">
        <f>O214*H214</f>
        <v>0</v>
      </c>
      <c r="Q214" s="146">
        <v>0.56000000000000005</v>
      </c>
      <c r="R214" s="146">
        <f>Q214*H214</f>
        <v>0.56000000000000005</v>
      </c>
      <c r="S214" s="146">
        <v>0</v>
      </c>
      <c r="T214" s="147">
        <f>S214*H214</f>
        <v>0</v>
      </c>
      <c r="AR214" s="148" t="s">
        <v>168</v>
      </c>
      <c r="AT214" s="148" t="s">
        <v>163</v>
      </c>
      <c r="AU214" s="148" t="s">
        <v>92</v>
      </c>
      <c r="AY214" s="17" t="s">
        <v>161</v>
      </c>
      <c r="BE214" s="149">
        <f>IF(N214="základní",J214,0)</f>
        <v>0</v>
      </c>
      <c r="BF214" s="149">
        <f>IF(N214="snížená",J214,0)</f>
        <v>0</v>
      </c>
      <c r="BG214" s="149">
        <f>IF(N214="zákl. přenesená",J214,0)</f>
        <v>0</v>
      </c>
      <c r="BH214" s="149">
        <f>IF(N214="sníž. přenesená",J214,0)</f>
        <v>0</v>
      </c>
      <c r="BI214" s="149">
        <f>IF(N214="nulová",J214,0)</f>
        <v>0</v>
      </c>
      <c r="BJ214" s="17" t="s">
        <v>90</v>
      </c>
      <c r="BK214" s="149">
        <f>ROUND(I214*H214,2)</f>
        <v>0</v>
      </c>
      <c r="BL214" s="17" t="s">
        <v>168</v>
      </c>
      <c r="BM214" s="148" t="s">
        <v>276</v>
      </c>
    </row>
    <row r="215" spans="2:65" s="12" customFormat="1" ht="11.25">
      <c r="B215" s="150"/>
      <c r="D215" s="151" t="s">
        <v>170</v>
      </c>
      <c r="E215" s="152" t="s">
        <v>1</v>
      </c>
      <c r="F215" s="153" t="s">
        <v>271</v>
      </c>
      <c r="H215" s="152" t="s">
        <v>1</v>
      </c>
      <c r="I215" s="154"/>
      <c r="L215" s="150"/>
      <c r="M215" s="155"/>
      <c r="T215" s="156"/>
      <c r="AT215" s="152" t="s">
        <v>170</v>
      </c>
      <c r="AU215" s="152" t="s">
        <v>92</v>
      </c>
      <c r="AV215" s="12" t="s">
        <v>90</v>
      </c>
      <c r="AW215" s="12" t="s">
        <v>39</v>
      </c>
      <c r="AX215" s="12" t="s">
        <v>83</v>
      </c>
      <c r="AY215" s="152" t="s">
        <v>161</v>
      </c>
    </row>
    <row r="216" spans="2:65" s="13" customFormat="1" ht="11.25">
      <c r="B216" s="157"/>
      <c r="D216" s="151" t="s">
        <v>170</v>
      </c>
      <c r="E216" s="158" t="s">
        <v>1</v>
      </c>
      <c r="F216" s="159" t="s">
        <v>277</v>
      </c>
      <c r="H216" s="160">
        <v>1</v>
      </c>
      <c r="I216" s="161"/>
      <c r="L216" s="157"/>
      <c r="M216" s="162"/>
      <c r="T216" s="163"/>
      <c r="AT216" s="158" t="s">
        <v>170</v>
      </c>
      <c r="AU216" s="158" t="s">
        <v>92</v>
      </c>
      <c r="AV216" s="13" t="s">
        <v>92</v>
      </c>
      <c r="AW216" s="13" t="s">
        <v>39</v>
      </c>
      <c r="AX216" s="13" t="s">
        <v>90</v>
      </c>
      <c r="AY216" s="158" t="s">
        <v>161</v>
      </c>
    </row>
    <row r="217" spans="2:65" s="1" customFormat="1" ht="66.75" customHeight="1">
      <c r="B217" s="33"/>
      <c r="C217" s="137" t="s">
        <v>278</v>
      </c>
      <c r="D217" s="137" t="s">
        <v>163</v>
      </c>
      <c r="E217" s="138" t="s">
        <v>279</v>
      </c>
      <c r="F217" s="139" t="s">
        <v>280</v>
      </c>
      <c r="G217" s="140" t="s">
        <v>245</v>
      </c>
      <c r="H217" s="141">
        <v>1</v>
      </c>
      <c r="I217" s="142"/>
      <c r="J217" s="143">
        <f>ROUND(I217*H217,2)</f>
        <v>0</v>
      </c>
      <c r="K217" s="139" t="s">
        <v>230</v>
      </c>
      <c r="L217" s="33"/>
      <c r="M217" s="144" t="s">
        <v>1</v>
      </c>
      <c r="N217" s="145" t="s">
        <v>48</v>
      </c>
      <c r="P217" s="146">
        <f>O217*H217</f>
        <v>0</v>
      </c>
      <c r="Q217" s="146">
        <v>13</v>
      </c>
      <c r="R217" s="146">
        <f>Q217*H217</f>
        <v>13</v>
      </c>
      <c r="S217" s="146">
        <v>0</v>
      </c>
      <c r="T217" s="147">
        <f>S217*H217</f>
        <v>0</v>
      </c>
      <c r="AR217" s="148" t="s">
        <v>168</v>
      </c>
      <c r="AT217" s="148" t="s">
        <v>163</v>
      </c>
      <c r="AU217" s="148" t="s">
        <v>92</v>
      </c>
      <c r="AY217" s="17" t="s">
        <v>161</v>
      </c>
      <c r="BE217" s="149">
        <f>IF(N217="základní",J217,0)</f>
        <v>0</v>
      </c>
      <c r="BF217" s="149">
        <f>IF(N217="snížená",J217,0)</f>
        <v>0</v>
      </c>
      <c r="BG217" s="149">
        <f>IF(N217="zákl. přenesená",J217,0)</f>
        <v>0</v>
      </c>
      <c r="BH217" s="149">
        <f>IF(N217="sníž. přenesená",J217,0)</f>
        <v>0</v>
      </c>
      <c r="BI217" s="149">
        <f>IF(N217="nulová",J217,0)</f>
        <v>0</v>
      </c>
      <c r="BJ217" s="17" t="s">
        <v>90</v>
      </c>
      <c r="BK217" s="149">
        <f>ROUND(I217*H217,2)</f>
        <v>0</v>
      </c>
      <c r="BL217" s="17" t="s">
        <v>168</v>
      </c>
      <c r="BM217" s="148" t="s">
        <v>281</v>
      </c>
    </row>
    <row r="218" spans="2:65" s="13" customFormat="1" ht="11.25">
      <c r="B218" s="157"/>
      <c r="D218" s="151" t="s">
        <v>170</v>
      </c>
      <c r="E218" s="158" t="s">
        <v>1</v>
      </c>
      <c r="F218" s="159" t="s">
        <v>282</v>
      </c>
      <c r="H218" s="160">
        <v>1</v>
      </c>
      <c r="I218" s="161"/>
      <c r="L218" s="157"/>
      <c r="M218" s="162"/>
      <c r="T218" s="163"/>
      <c r="AT218" s="158" t="s">
        <v>170</v>
      </c>
      <c r="AU218" s="158" t="s">
        <v>92</v>
      </c>
      <c r="AV218" s="13" t="s">
        <v>92</v>
      </c>
      <c r="AW218" s="13" t="s">
        <v>39</v>
      </c>
      <c r="AX218" s="13" t="s">
        <v>90</v>
      </c>
      <c r="AY218" s="158" t="s">
        <v>161</v>
      </c>
    </row>
    <row r="219" spans="2:65" s="11" customFormat="1" ht="22.9" customHeight="1">
      <c r="B219" s="125"/>
      <c r="D219" s="126" t="s">
        <v>82</v>
      </c>
      <c r="E219" s="135" t="s">
        <v>168</v>
      </c>
      <c r="F219" s="135" t="s">
        <v>283</v>
      </c>
      <c r="I219" s="128"/>
      <c r="J219" s="136">
        <f>BK219</f>
        <v>0</v>
      </c>
      <c r="L219" s="125"/>
      <c r="M219" s="130"/>
      <c r="P219" s="131">
        <f>SUM(P220:P241)</f>
        <v>0</v>
      </c>
      <c r="R219" s="131">
        <f>SUM(R220:R241)</f>
        <v>8.9761642600000009</v>
      </c>
      <c r="T219" s="132">
        <f>SUM(T220:T241)</f>
        <v>0</v>
      </c>
      <c r="AR219" s="126" t="s">
        <v>90</v>
      </c>
      <c r="AT219" s="133" t="s">
        <v>82</v>
      </c>
      <c r="AU219" s="133" t="s">
        <v>90</v>
      </c>
      <c r="AY219" s="126" t="s">
        <v>161</v>
      </c>
      <c r="BK219" s="134">
        <f>SUM(BK220:BK241)</f>
        <v>0</v>
      </c>
    </row>
    <row r="220" spans="2:65" s="1" customFormat="1" ht="24.2" customHeight="1">
      <c r="B220" s="33"/>
      <c r="C220" s="137" t="s">
        <v>284</v>
      </c>
      <c r="D220" s="137" t="s">
        <v>163</v>
      </c>
      <c r="E220" s="138" t="s">
        <v>285</v>
      </c>
      <c r="F220" s="139" t="s">
        <v>286</v>
      </c>
      <c r="G220" s="140" t="s">
        <v>188</v>
      </c>
      <c r="H220" s="141">
        <v>67.5</v>
      </c>
      <c r="I220" s="142"/>
      <c r="J220" s="143">
        <f>ROUND(I220*H220,2)</f>
        <v>0</v>
      </c>
      <c r="K220" s="139" t="s">
        <v>230</v>
      </c>
      <c r="L220" s="33"/>
      <c r="M220" s="144" t="s">
        <v>1</v>
      </c>
      <c r="N220" s="145" t="s">
        <v>48</v>
      </c>
      <c r="P220" s="146">
        <f>O220*H220</f>
        <v>0</v>
      </c>
      <c r="Q220" s="146">
        <v>8.8000000000000003E-4</v>
      </c>
      <c r="R220" s="146">
        <f>Q220*H220</f>
        <v>5.9400000000000001E-2</v>
      </c>
      <c r="S220" s="146">
        <v>0</v>
      </c>
      <c r="T220" s="147">
        <f>S220*H220</f>
        <v>0</v>
      </c>
      <c r="AR220" s="148" t="s">
        <v>168</v>
      </c>
      <c r="AT220" s="148" t="s">
        <v>163</v>
      </c>
      <c r="AU220" s="148" t="s">
        <v>92</v>
      </c>
      <c r="AY220" s="17" t="s">
        <v>161</v>
      </c>
      <c r="BE220" s="149">
        <f>IF(N220="základní",J220,0)</f>
        <v>0</v>
      </c>
      <c r="BF220" s="149">
        <f>IF(N220="snížená",J220,0)</f>
        <v>0</v>
      </c>
      <c r="BG220" s="149">
        <f>IF(N220="zákl. přenesená",J220,0)</f>
        <v>0</v>
      </c>
      <c r="BH220" s="149">
        <f>IF(N220="sníž. přenesená",J220,0)</f>
        <v>0</v>
      </c>
      <c r="BI220" s="149">
        <f>IF(N220="nulová",J220,0)</f>
        <v>0</v>
      </c>
      <c r="BJ220" s="17" t="s">
        <v>90</v>
      </c>
      <c r="BK220" s="149">
        <f>ROUND(I220*H220,2)</f>
        <v>0</v>
      </c>
      <c r="BL220" s="17" t="s">
        <v>168</v>
      </c>
      <c r="BM220" s="148" t="s">
        <v>287</v>
      </c>
    </row>
    <row r="221" spans="2:65" s="12" customFormat="1" ht="11.25">
      <c r="B221" s="150"/>
      <c r="D221" s="151" t="s">
        <v>170</v>
      </c>
      <c r="E221" s="152" t="s">
        <v>1</v>
      </c>
      <c r="F221" s="153" t="s">
        <v>288</v>
      </c>
      <c r="H221" s="152" t="s">
        <v>1</v>
      </c>
      <c r="I221" s="154"/>
      <c r="L221" s="150"/>
      <c r="M221" s="155"/>
      <c r="T221" s="156"/>
      <c r="AT221" s="152" t="s">
        <v>170</v>
      </c>
      <c r="AU221" s="152" t="s">
        <v>92</v>
      </c>
      <c r="AV221" s="12" t="s">
        <v>90</v>
      </c>
      <c r="AW221" s="12" t="s">
        <v>39</v>
      </c>
      <c r="AX221" s="12" t="s">
        <v>83</v>
      </c>
      <c r="AY221" s="152" t="s">
        <v>161</v>
      </c>
    </row>
    <row r="222" spans="2:65" s="13" customFormat="1" ht="11.25">
      <c r="B222" s="157"/>
      <c r="D222" s="151" t="s">
        <v>170</v>
      </c>
      <c r="E222" s="158" t="s">
        <v>1</v>
      </c>
      <c r="F222" s="159" t="s">
        <v>289</v>
      </c>
      <c r="H222" s="160">
        <v>37.5</v>
      </c>
      <c r="I222" s="161"/>
      <c r="L222" s="157"/>
      <c r="M222" s="162"/>
      <c r="T222" s="163"/>
      <c r="AT222" s="158" t="s">
        <v>170</v>
      </c>
      <c r="AU222" s="158" t="s">
        <v>92</v>
      </c>
      <c r="AV222" s="13" t="s">
        <v>92</v>
      </c>
      <c r="AW222" s="13" t="s">
        <v>39</v>
      </c>
      <c r="AX222" s="13" t="s">
        <v>83</v>
      </c>
      <c r="AY222" s="158" t="s">
        <v>161</v>
      </c>
    </row>
    <row r="223" spans="2:65" s="13" customFormat="1" ht="11.25">
      <c r="B223" s="157"/>
      <c r="D223" s="151" t="s">
        <v>170</v>
      </c>
      <c r="E223" s="158" t="s">
        <v>1</v>
      </c>
      <c r="F223" s="159" t="s">
        <v>290</v>
      </c>
      <c r="H223" s="160">
        <v>30</v>
      </c>
      <c r="I223" s="161"/>
      <c r="L223" s="157"/>
      <c r="M223" s="162"/>
      <c r="T223" s="163"/>
      <c r="AT223" s="158" t="s">
        <v>170</v>
      </c>
      <c r="AU223" s="158" t="s">
        <v>92</v>
      </c>
      <c r="AV223" s="13" t="s">
        <v>92</v>
      </c>
      <c r="AW223" s="13" t="s">
        <v>39</v>
      </c>
      <c r="AX223" s="13" t="s">
        <v>83</v>
      </c>
      <c r="AY223" s="158" t="s">
        <v>161</v>
      </c>
    </row>
    <row r="224" spans="2:65" s="14" customFormat="1" ht="11.25">
      <c r="B224" s="167"/>
      <c r="D224" s="151" t="s">
        <v>170</v>
      </c>
      <c r="E224" s="168" t="s">
        <v>1</v>
      </c>
      <c r="F224" s="169" t="s">
        <v>237</v>
      </c>
      <c r="H224" s="170">
        <v>67.5</v>
      </c>
      <c r="I224" s="171"/>
      <c r="L224" s="167"/>
      <c r="M224" s="172"/>
      <c r="T224" s="173"/>
      <c r="AT224" s="168" t="s">
        <v>170</v>
      </c>
      <c r="AU224" s="168" t="s">
        <v>92</v>
      </c>
      <c r="AV224" s="14" t="s">
        <v>168</v>
      </c>
      <c r="AW224" s="14" t="s">
        <v>39</v>
      </c>
      <c r="AX224" s="14" t="s">
        <v>90</v>
      </c>
      <c r="AY224" s="168" t="s">
        <v>161</v>
      </c>
    </row>
    <row r="225" spans="2:65" s="1" customFormat="1" ht="24.2" customHeight="1">
      <c r="B225" s="33"/>
      <c r="C225" s="137" t="s">
        <v>291</v>
      </c>
      <c r="D225" s="137" t="s">
        <v>163</v>
      </c>
      <c r="E225" s="138" t="s">
        <v>292</v>
      </c>
      <c r="F225" s="139" t="s">
        <v>293</v>
      </c>
      <c r="G225" s="140" t="s">
        <v>188</v>
      </c>
      <c r="H225" s="141">
        <v>67.5</v>
      </c>
      <c r="I225" s="142"/>
      <c r="J225" s="143">
        <f>ROUND(I225*H225,2)</f>
        <v>0</v>
      </c>
      <c r="K225" s="139" t="s">
        <v>230</v>
      </c>
      <c r="L225" s="33"/>
      <c r="M225" s="144" t="s">
        <v>1</v>
      </c>
      <c r="N225" s="145" t="s">
        <v>48</v>
      </c>
      <c r="P225" s="146">
        <f>O225*H225</f>
        <v>0</v>
      </c>
      <c r="Q225" s="146">
        <v>0</v>
      </c>
      <c r="R225" s="146">
        <f>Q225*H225</f>
        <v>0</v>
      </c>
      <c r="S225" s="146">
        <v>0</v>
      </c>
      <c r="T225" s="147">
        <f>S225*H225</f>
        <v>0</v>
      </c>
      <c r="AR225" s="148" t="s">
        <v>168</v>
      </c>
      <c r="AT225" s="148" t="s">
        <v>163</v>
      </c>
      <c r="AU225" s="148" t="s">
        <v>92</v>
      </c>
      <c r="AY225" s="17" t="s">
        <v>161</v>
      </c>
      <c r="BE225" s="149">
        <f>IF(N225="základní",J225,0)</f>
        <v>0</v>
      </c>
      <c r="BF225" s="149">
        <f>IF(N225="snížená",J225,0)</f>
        <v>0</v>
      </c>
      <c r="BG225" s="149">
        <f>IF(N225="zákl. přenesená",J225,0)</f>
        <v>0</v>
      </c>
      <c r="BH225" s="149">
        <f>IF(N225="sníž. přenesená",J225,0)</f>
        <v>0</v>
      </c>
      <c r="BI225" s="149">
        <f>IF(N225="nulová",J225,0)</f>
        <v>0</v>
      </c>
      <c r="BJ225" s="17" t="s">
        <v>90</v>
      </c>
      <c r="BK225" s="149">
        <f>ROUND(I225*H225,2)</f>
        <v>0</v>
      </c>
      <c r="BL225" s="17" t="s">
        <v>168</v>
      </c>
      <c r="BM225" s="148" t="s">
        <v>294</v>
      </c>
    </row>
    <row r="226" spans="2:65" s="12" customFormat="1" ht="11.25">
      <c r="B226" s="150"/>
      <c r="D226" s="151" t="s">
        <v>170</v>
      </c>
      <c r="E226" s="152" t="s">
        <v>1</v>
      </c>
      <c r="F226" s="153" t="s">
        <v>288</v>
      </c>
      <c r="H226" s="152" t="s">
        <v>1</v>
      </c>
      <c r="I226" s="154"/>
      <c r="L226" s="150"/>
      <c r="M226" s="155"/>
      <c r="T226" s="156"/>
      <c r="AT226" s="152" t="s">
        <v>170</v>
      </c>
      <c r="AU226" s="152" t="s">
        <v>92</v>
      </c>
      <c r="AV226" s="12" t="s">
        <v>90</v>
      </c>
      <c r="AW226" s="12" t="s">
        <v>39</v>
      </c>
      <c r="AX226" s="12" t="s">
        <v>83</v>
      </c>
      <c r="AY226" s="152" t="s">
        <v>161</v>
      </c>
    </row>
    <row r="227" spans="2:65" s="13" customFormat="1" ht="11.25">
      <c r="B227" s="157"/>
      <c r="D227" s="151" t="s">
        <v>170</v>
      </c>
      <c r="E227" s="158" t="s">
        <v>1</v>
      </c>
      <c r="F227" s="159" t="s">
        <v>289</v>
      </c>
      <c r="H227" s="160">
        <v>37.5</v>
      </c>
      <c r="I227" s="161"/>
      <c r="L227" s="157"/>
      <c r="M227" s="162"/>
      <c r="T227" s="163"/>
      <c r="AT227" s="158" t="s">
        <v>170</v>
      </c>
      <c r="AU227" s="158" t="s">
        <v>92</v>
      </c>
      <c r="AV227" s="13" t="s">
        <v>92</v>
      </c>
      <c r="AW227" s="13" t="s">
        <v>39</v>
      </c>
      <c r="AX227" s="13" t="s">
        <v>83</v>
      </c>
      <c r="AY227" s="158" t="s">
        <v>161</v>
      </c>
    </row>
    <row r="228" spans="2:65" s="13" customFormat="1" ht="11.25">
      <c r="B228" s="157"/>
      <c r="D228" s="151" t="s">
        <v>170</v>
      </c>
      <c r="E228" s="158" t="s">
        <v>1</v>
      </c>
      <c r="F228" s="159" t="s">
        <v>290</v>
      </c>
      <c r="H228" s="160">
        <v>30</v>
      </c>
      <c r="I228" s="161"/>
      <c r="L228" s="157"/>
      <c r="M228" s="162"/>
      <c r="T228" s="163"/>
      <c r="AT228" s="158" t="s">
        <v>170</v>
      </c>
      <c r="AU228" s="158" t="s">
        <v>92</v>
      </c>
      <c r="AV228" s="13" t="s">
        <v>92</v>
      </c>
      <c r="AW228" s="13" t="s">
        <v>39</v>
      </c>
      <c r="AX228" s="13" t="s">
        <v>83</v>
      </c>
      <c r="AY228" s="158" t="s">
        <v>161</v>
      </c>
    </row>
    <row r="229" spans="2:65" s="14" customFormat="1" ht="11.25">
      <c r="B229" s="167"/>
      <c r="D229" s="151" t="s">
        <v>170</v>
      </c>
      <c r="E229" s="168" t="s">
        <v>1</v>
      </c>
      <c r="F229" s="169" t="s">
        <v>237</v>
      </c>
      <c r="H229" s="170">
        <v>67.5</v>
      </c>
      <c r="I229" s="171"/>
      <c r="L229" s="167"/>
      <c r="M229" s="172"/>
      <c r="T229" s="173"/>
      <c r="AT229" s="168" t="s">
        <v>170</v>
      </c>
      <c r="AU229" s="168" t="s">
        <v>92</v>
      </c>
      <c r="AV229" s="14" t="s">
        <v>168</v>
      </c>
      <c r="AW229" s="14" t="s">
        <v>39</v>
      </c>
      <c r="AX229" s="14" t="s">
        <v>90</v>
      </c>
      <c r="AY229" s="168" t="s">
        <v>161</v>
      </c>
    </row>
    <row r="230" spans="2:65" s="1" customFormat="1" ht="24.2" customHeight="1">
      <c r="B230" s="33"/>
      <c r="C230" s="137" t="s">
        <v>295</v>
      </c>
      <c r="D230" s="137" t="s">
        <v>163</v>
      </c>
      <c r="E230" s="138" t="s">
        <v>296</v>
      </c>
      <c r="F230" s="139" t="s">
        <v>297</v>
      </c>
      <c r="G230" s="140" t="s">
        <v>245</v>
      </c>
      <c r="H230" s="141">
        <v>22</v>
      </c>
      <c r="I230" s="142"/>
      <c r="J230" s="143">
        <f>ROUND(I230*H230,2)</f>
        <v>0</v>
      </c>
      <c r="K230" s="139" t="s">
        <v>167</v>
      </c>
      <c r="L230" s="33"/>
      <c r="M230" s="144" t="s">
        <v>1</v>
      </c>
      <c r="N230" s="145" t="s">
        <v>48</v>
      </c>
      <c r="P230" s="146">
        <f>O230*H230</f>
        <v>0</v>
      </c>
      <c r="Q230" s="146">
        <v>1.9699999999999999E-2</v>
      </c>
      <c r="R230" s="146">
        <f>Q230*H230</f>
        <v>0.43339999999999995</v>
      </c>
      <c r="S230" s="146">
        <v>0</v>
      </c>
      <c r="T230" s="147">
        <f>S230*H230</f>
        <v>0</v>
      </c>
      <c r="AR230" s="148" t="s">
        <v>168</v>
      </c>
      <c r="AT230" s="148" t="s">
        <v>163</v>
      </c>
      <c r="AU230" s="148" t="s">
        <v>92</v>
      </c>
      <c r="AY230" s="17" t="s">
        <v>161</v>
      </c>
      <c r="BE230" s="149">
        <f>IF(N230="základní",J230,0)</f>
        <v>0</v>
      </c>
      <c r="BF230" s="149">
        <f>IF(N230="snížená",J230,0)</f>
        <v>0</v>
      </c>
      <c r="BG230" s="149">
        <f>IF(N230="zákl. přenesená",J230,0)</f>
        <v>0</v>
      </c>
      <c r="BH230" s="149">
        <f>IF(N230="sníž. přenesená",J230,0)</f>
        <v>0</v>
      </c>
      <c r="BI230" s="149">
        <f>IF(N230="nulová",J230,0)</f>
        <v>0</v>
      </c>
      <c r="BJ230" s="17" t="s">
        <v>90</v>
      </c>
      <c r="BK230" s="149">
        <f>ROUND(I230*H230,2)</f>
        <v>0</v>
      </c>
      <c r="BL230" s="17" t="s">
        <v>168</v>
      </c>
      <c r="BM230" s="148" t="s">
        <v>263</v>
      </c>
    </row>
    <row r="231" spans="2:65" s="1" customFormat="1" ht="24.2" customHeight="1">
      <c r="B231" s="33"/>
      <c r="C231" s="137" t="s">
        <v>298</v>
      </c>
      <c r="D231" s="137" t="s">
        <v>163</v>
      </c>
      <c r="E231" s="138" t="s">
        <v>299</v>
      </c>
      <c r="F231" s="139" t="s">
        <v>300</v>
      </c>
      <c r="G231" s="140" t="s">
        <v>301</v>
      </c>
      <c r="H231" s="141">
        <v>57.77</v>
      </c>
      <c r="I231" s="142"/>
      <c r="J231" s="143">
        <f>ROUND(I231*H231,2)</f>
        <v>0</v>
      </c>
      <c r="K231" s="139" t="s">
        <v>230</v>
      </c>
      <c r="L231" s="33"/>
      <c r="M231" s="144" t="s">
        <v>1</v>
      </c>
      <c r="N231" s="145" t="s">
        <v>48</v>
      </c>
      <c r="P231" s="146">
        <f>O231*H231</f>
        <v>0</v>
      </c>
      <c r="Q231" s="146">
        <v>0.13464999999999999</v>
      </c>
      <c r="R231" s="146">
        <f>Q231*H231</f>
        <v>7.7787305</v>
      </c>
      <c r="S231" s="146">
        <v>0</v>
      </c>
      <c r="T231" s="147">
        <f>S231*H231</f>
        <v>0</v>
      </c>
      <c r="AR231" s="148" t="s">
        <v>168</v>
      </c>
      <c r="AT231" s="148" t="s">
        <v>163</v>
      </c>
      <c r="AU231" s="148" t="s">
        <v>92</v>
      </c>
      <c r="AY231" s="17" t="s">
        <v>161</v>
      </c>
      <c r="BE231" s="149">
        <f>IF(N231="základní",J231,0)</f>
        <v>0</v>
      </c>
      <c r="BF231" s="149">
        <f>IF(N231="snížená",J231,0)</f>
        <v>0</v>
      </c>
      <c r="BG231" s="149">
        <f>IF(N231="zákl. přenesená",J231,0)</f>
        <v>0</v>
      </c>
      <c r="BH231" s="149">
        <f>IF(N231="sníž. přenesená",J231,0)</f>
        <v>0</v>
      </c>
      <c r="BI231" s="149">
        <f>IF(N231="nulová",J231,0)</f>
        <v>0</v>
      </c>
      <c r="BJ231" s="17" t="s">
        <v>90</v>
      </c>
      <c r="BK231" s="149">
        <f>ROUND(I231*H231,2)</f>
        <v>0</v>
      </c>
      <c r="BL231" s="17" t="s">
        <v>168</v>
      </c>
      <c r="BM231" s="148" t="s">
        <v>302</v>
      </c>
    </row>
    <row r="232" spans="2:65" s="13" customFormat="1" ht="22.5">
      <c r="B232" s="157"/>
      <c r="D232" s="151" t="s">
        <v>170</v>
      </c>
      <c r="E232" s="158" t="s">
        <v>1</v>
      </c>
      <c r="F232" s="159" t="s">
        <v>303</v>
      </c>
      <c r="H232" s="160">
        <v>57.77</v>
      </c>
      <c r="I232" s="161"/>
      <c r="L232" s="157"/>
      <c r="M232" s="162"/>
      <c r="T232" s="163"/>
      <c r="AT232" s="158" t="s">
        <v>170</v>
      </c>
      <c r="AU232" s="158" t="s">
        <v>92</v>
      </c>
      <c r="AV232" s="13" t="s">
        <v>92</v>
      </c>
      <c r="AW232" s="13" t="s">
        <v>39</v>
      </c>
      <c r="AX232" s="13" t="s">
        <v>90</v>
      </c>
      <c r="AY232" s="158" t="s">
        <v>161</v>
      </c>
    </row>
    <row r="233" spans="2:65" s="1" customFormat="1" ht="24.2" customHeight="1">
      <c r="B233" s="33"/>
      <c r="C233" s="137" t="s">
        <v>304</v>
      </c>
      <c r="D233" s="137" t="s">
        <v>163</v>
      </c>
      <c r="E233" s="138" t="s">
        <v>305</v>
      </c>
      <c r="F233" s="139" t="s">
        <v>306</v>
      </c>
      <c r="G233" s="140" t="s">
        <v>301</v>
      </c>
      <c r="H233" s="141">
        <v>6.3</v>
      </c>
      <c r="I233" s="142"/>
      <c r="J233" s="143">
        <f>ROUND(I233*H233,2)</f>
        <v>0</v>
      </c>
      <c r="K233" s="139" t="s">
        <v>167</v>
      </c>
      <c r="L233" s="33"/>
      <c r="M233" s="144" t="s">
        <v>1</v>
      </c>
      <c r="N233" s="145" t="s">
        <v>48</v>
      </c>
      <c r="P233" s="146">
        <f>O233*H233</f>
        <v>0</v>
      </c>
      <c r="Q233" s="146">
        <v>0.11046</v>
      </c>
      <c r="R233" s="146">
        <f>Q233*H233</f>
        <v>0.69589800000000002</v>
      </c>
      <c r="S233" s="146">
        <v>0</v>
      </c>
      <c r="T233" s="147">
        <f>S233*H233</f>
        <v>0</v>
      </c>
      <c r="AR233" s="148" t="s">
        <v>168</v>
      </c>
      <c r="AT233" s="148" t="s">
        <v>163</v>
      </c>
      <c r="AU233" s="148" t="s">
        <v>92</v>
      </c>
      <c r="AY233" s="17" t="s">
        <v>161</v>
      </c>
      <c r="BE233" s="149">
        <f>IF(N233="základní",J233,0)</f>
        <v>0</v>
      </c>
      <c r="BF233" s="149">
        <f>IF(N233="snížená",J233,0)</f>
        <v>0</v>
      </c>
      <c r="BG233" s="149">
        <f>IF(N233="zákl. přenesená",J233,0)</f>
        <v>0</v>
      </c>
      <c r="BH233" s="149">
        <f>IF(N233="sníž. přenesená",J233,0)</f>
        <v>0</v>
      </c>
      <c r="BI233" s="149">
        <f>IF(N233="nulová",J233,0)</f>
        <v>0</v>
      </c>
      <c r="BJ233" s="17" t="s">
        <v>90</v>
      </c>
      <c r="BK233" s="149">
        <f>ROUND(I233*H233,2)</f>
        <v>0</v>
      </c>
      <c r="BL233" s="17" t="s">
        <v>168</v>
      </c>
      <c r="BM233" s="148" t="s">
        <v>307</v>
      </c>
    </row>
    <row r="234" spans="2:65" s="12" customFormat="1" ht="11.25">
      <c r="B234" s="150"/>
      <c r="D234" s="151" t="s">
        <v>170</v>
      </c>
      <c r="E234" s="152" t="s">
        <v>1</v>
      </c>
      <c r="F234" s="153" t="s">
        <v>171</v>
      </c>
      <c r="H234" s="152" t="s">
        <v>1</v>
      </c>
      <c r="I234" s="154"/>
      <c r="L234" s="150"/>
      <c r="M234" s="155"/>
      <c r="T234" s="156"/>
      <c r="AT234" s="152" t="s">
        <v>170</v>
      </c>
      <c r="AU234" s="152" t="s">
        <v>92</v>
      </c>
      <c r="AV234" s="12" t="s">
        <v>90</v>
      </c>
      <c r="AW234" s="12" t="s">
        <v>39</v>
      </c>
      <c r="AX234" s="12" t="s">
        <v>83</v>
      </c>
      <c r="AY234" s="152" t="s">
        <v>161</v>
      </c>
    </row>
    <row r="235" spans="2:65" s="13" customFormat="1" ht="22.5">
      <c r="B235" s="157"/>
      <c r="D235" s="151" t="s">
        <v>170</v>
      </c>
      <c r="E235" s="158" t="s">
        <v>1</v>
      </c>
      <c r="F235" s="159" t="s">
        <v>308</v>
      </c>
      <c r="H235" s="160">
        <v>6.3</v>
      </c>
      <c r="I235" s="161"/>
      <c r="L235" s="157"/>
      <c r="M235" s="162"/>
      <c r="T235" s="163"/>
      <c r="AT235" s="158" t="s">
        <v>170</v>
      </c>
      <c r="AU235" s="158" t="s">
        <v>92</v>
      </c>
      <c r="AV235" s="13" t="s">
        <v>92</v>
      </c>
      <c r="AW235" s="13" t="s">
        <v>39</v>
      </c>
      <c r="AX235" s="13" t="s">
        <v>90</v>
      </c>
      <c r="AY235" s="158" t="s">
        <v>161</v>
      </c>
    </row>
    <row r="236" spans="2:65" s="1" customFormat="1" ht="16.5" customHeight="1">
      <c r="B236" s="33"/>
      <c r="C236" s="137" t="s">
        <v>309</v>
      </c>
      <c r="D236" s="137" t="s">
        <v>163</v>
      </c>
      <c r="E236" s="138" t="s">
        <v>310</v>
      </c>
      <c r="F236" s="139" t="s">
        <v>311</v>
      </c>
      <c r="G236" s="140" t="s">
        <v>188</v>
      </c>
      <c r="H236" s="141">
        <v>1.103</v>
      </c>
      <c r="I236" s="142"/>
      <c r="J236" s="143">
        <f>ROUND(I236*H236,2)</f>
        <v>0</v>
      </c>
      <c r="K236" s="139" t="s">
        <v>167</v>
      </c>
      <c r="L236" s="33"/>
      <c r="M236" s="144" t="s">
        <v>1</v>
      </c>
      <c r="N236" s="145" t="s">
        <v>48</v>
      </c>
      <c r="P236" s="146">
        <f>O236*H236</f>
        <v>0</v>
      </c>
      <c r="Q236" s="146">
        <v>7.92E-3</v>
      </c>
      <c r="R236" s="146">
        <f>Q236*H236</f>
        <v>8.7357600000000004E-3</v>
      </c>
      <c r="S236" s="146">
        <v>0</v>
      </c>
      <c r="T236" s="147">
        <f>S236*H236</f>
        <v>0</v>
      </c>
      <c r="AR236" s="148" t="s">
        <v>168</v>
      </c>
      <c r="AT236" s="148" t="s">
        <v>163</v>
      </c>
      <c r="AU236" s="148" t="s">
        <v>92</v>
      </c>
      <c r="AY236" s="17" t="s">
        <v>161</v>
      </c>
      <c r="BE236" s="149">
        <f>IF(N236="základní",J236,0)</f>
        <v>0</v>
      </c>
      <c r="BF236" s="149">
        <f>IF(N236="snížená",J236,0)</f>
        <v>0</v>
      </c>
      <c r="BG236" s="149">
        <f>IF(N236="zákl. přenesená",J236,0)</f>
        <v>0</v>
      </c>
      <c r="BH236" s="149">
        <f>IF(N236="sníž. přenesená",J236,0)</f>
        <v>0</v>
      </c>
      <c r="BI236" s="149">
        <f>IF(N236="nulová",J236,0)</f>
        <v>0</v>
      </c>
      <c r="BJ236" s="17" t="s">
        <v>90</v>
      </c>
      <c r="BK236" s="149">
        <f>ROUND(I236*H236,2)</f>
        <v>0</v>
      </c>
      <c r="BL236" s="17" t="s">
        <v>168</v>
      </c>
      <c r="BM236" s="148" t="s">
        <v>312</v>
      </c>
    </row>
    <row r="237" spans="2:65" s="12" customFormat="1" ht="11.25">
      <c r="B237" s="150"/>
      <c r="D237" s="151" t="s">
        <v>170</v>
      </c>
      <c r="E237" s="152" t="s">
        <v>1</v>
      </c>
      <c r="F237" s="153" t="s">
        <v>171</v>
      </c>
      <c r="H237" s="152" t="s">
        <v>1</v>
      </c>
      <c r="I237" s="154"/>
      <c r="L237" s="150"/>
      <c r="M237" s="155"/>
      <c r="T237" s="156"/>
      <c r="AT237" s="152" t="s">
        <v>170</v>
      </c>
      <c r="AU237" s="152" t="s">
        <v>92</v>
      </c>
      <c r="AV237" s="12" t="s">
        <v>90</v>
      </c>
      <c r="AW237" s="12" t="s">
        <v>39</v>
      </c>
      <c r="AX237" s="12" t="s">
        <v>83</v>
      </c>
      <c r="AY237" s="152" t="s">
        <v>161</v>
      </c>
    </row>
    <row r="238" spans="2:65" s="13" customFormat="1" ht="22.5">
      <c r="B238" s="157"/>
      <c r="D238" s="151" t="s">
        <v>170</v>
      </c>
      <c r="E238" s="158" t="s">
        <v>1</v>
      </c>
      <c r="F238" s="159" t="s">
        <v>313</v>
      </c>
      <c r="H238" s="160">
        <v>1.103</v>
      </c>
      <c r="I238" s="161"/>
      <c r="L238" s="157"/>
      <c r="M238" s="162"/>
      <c r="T238" s="163"/>
      <c r="AT238" s="158" t="s">
        <v>170</v>
      </c>
      <c r="AU238" s="158" t="s">
        <v>92</v>
      </c>
      <c r="AV238" s="13" t="s">
        <v>92</v>
      </c>
      <c r="AW238" s="13" t="s">
        <v>39</v>
      </c>
      <c r="AX238" s="13" t="s">
        <v>90</v>
      </c>
      <c r="AY238" s="158" t="s">
        <v>161</v>
      </c>
    </row>
    <row r="239" spans="2:65" s="1" customFormat="1" ht="16.5" customHeight="1">
      <c r="B239" s="33"/>
      <c r="C239" s="137" t="s">
        <v>314</v>
      </c>
      <c r="D239" s="137" t="s">
        <v>163</v>
      </c>
      <c r="E239" s="138" t="s">
        <v>315</v>
      </c>
      <c r="F239" s="139" t="s">
        <v>316</v>
      </c>
      <c r="G239" s="140" t="s">
        <v>188</v>
      </c>
      <c r="H239" s="141">
        <v>1.103</v>
      </c>
      <c r="I239" s="142"/>
      <c r="J239" s="143">
        <f>ROUND(I239*H239,2)</f>
        <v>0</v>
      </c>
      <c r="K239" s="139" t="s">
        <v>167</v>
      </c>
      <c r="L239" s="33"/>
      <c r="M239" s="144" t="s">
        <v>1</v>
      </c>
      <c r="N239" s="145" t="s">
        <v>48</v>
      </c>
      <c r="P239" s="146">
        <f>O239*H239</f>
        <v>0</v>
      </c>
      <c r="Q239" s="146">
        <v>0</v>
      </c>
      <c r="R239" s="146">
        <f>Q239*H239</f>
        <v>0</v>
      </c>
      <c r="S239" s="146">
        <v>0</v>
      </c>
      <c r="T239" s="147">
        <f>S239*H239</f>
        <v>0</v>
      </c>
      <c r="AR239" s="148" t="s">
        <v>168</v>
      </c>
      <c r="AT239" s="148" t="s">
        <v>163</v>
      </c>
      <c r="AU239" s="148" t="s">
        <v>92</v>
      </c>
      <c r="AY239" s="17" t="s">
        <v>161</v>
      </c>
      <c r="BE239" s="149">
        <f>IF(N239="základní",J239,0)</f>
        <v>0</v>
      </c>
      <c r="BF239" s="149">
        <f>IF(N239="snížená",J239,0)</f>
        <v>0</v>
      </c>
      <c r="BG239" s="149">
        <f>IF(N239="zákl. přenesená",J239,0)</f>
        <v>0</v>
      </c>
      <c r="BH239" s="149">
        <f>IF(N239="sníž. přenesená",J239,0)</f>
        <v>0</v>
      </c>
      <c r="BI239" s="149">
        <f>IF(N239="nulová",J239,0)</f>
        <v>0</v>
      </c>
      <c r="BJ239" s="17" t="s">
        <v>90</v>
      </c>
      <c r="BK239" s="149">
        <f>ROUND(I239*H239,2)</f>
        <v>0</v>
      </c>
      <c r="BL239" s="17" t="s">
        <v>168</v>
      </c>
      <c r="BM239" s="148" t="s">
        <v>317</v>
      </c>
    </row>
    <row r="240" spans="2:65" s="12" customFormat="1" ht="11.25">
      <c r="B240" s="150"/>
      <c r="D240" s="151" t="s">
        <v>170</v>
      </c>
      <c r="E240" s="152" t="s">
        <v>1</v>
      </c>
      <c r="F240" s="153" t="s">
        <v>171</v>
      </c>
      <c r="H240" s="152" t="s">
        <v>1</v>
      </c>
      <c r="I240" s="154"/>
      <c r="L240" s="150"/>
      <c r="M240" s="155"/>
      <c r="T240" s="156"/>
      <c r="AT240" s="152" t="s">
        <v>170</v>
      </c>
      <c r="AU240" s="152" t="s">
        <v>92</v>
      </c>
      <c r="AV240" s="12" t="s">
        <v>90</v>
      </c>
      <c r="AW240" s="12" t="s">
        <v>39</v>
      </c>
      <c r="AX240" s="12" t="s">
        <v>83</v>
      </c>
      <c r="AY240" s="152" t="s">
        <v>161</v>
      </c>
    </row>
    <row r="241" spans="2:65" s="13" customFormat="1" ht="22.5">
      <c r="B241" s="157"/>
      <c r="D241" s="151" t="s">
        <v>170</v>
      </c>
      <c r="E241" s="158" t="s">
        <v>1</v>
      </c>
      <c r="F241" s="159" t="s">
        <v>313</v>
      </c>
      <c r="H241" s="160">
        <v>1.103</v>
      </c>
      <c r="I241" s="161"/>
      <c r="L241" s="157"/>
      <c r="M241" s="162"/>
      <c r="T241" s="163"/>
      <c r="AT241" s="158" t="s">
        <v>170</v>
      </c>
      <c r="AU241" s="158" t="s">
        <v>92</v>
      </c>
      <c r="AV241" s="13" t="s">
        <v>92</v>
      </c>
      <c r="AW241" s="13" t="s">
        <v>39</v>
      </c>
      <c r="AX241" s="13" t="s">
        <v>90</v>
      </c>
      <c r="AY241" s="158" t="s">
        <v>161</v>
      </c>
    </row>
    <row r="242" spans="2:65" s="11" customFormat="1" ht="22.9" customHeight="1">
      <c r="B242" s="125"/>
      <c r="D242" s="126" t="s">
        <v>82</v>
      </c>
      <c r="E242" s="135" t="s">
        <v>191</v>
      </c>
      <c r="F242" s="135" t="s">
        <v>318</v>
      </c>
      <c r="I242" s="128"/>
      <c r="J242" s="136">
        <f>BK242</f>
        <v>0</v>
      </c>
      <c r="L242" s="125"/>
      <c r="M242" s="130"/>
      <c r="P242" s="131">
        <f>SUM(P243:P492)</f>
        <v>0</v>
      </c>
      <c r="R242" s="131">
        <f>SUM(R243:R492)</f>
        <v>218.56822434999998</v>
      </c>
      <c r="T242" s="132">
        <f>SUM(T243:T492)</f>
        <v>2.384008E-2</v>
      </c>
      <c r="AR242" s="126" t="s">
        <v>90</v>
      </c>
      <c r="AT242" s="133" t="s">
        <v>82</v>
      </c>
      <c r="AU242" s="133" t="s">
        <v>90</v>
      </c>
      <c r="AY242" s="126" t="s">
        <v>161</v>
      </c>
      <c r="BK242" s="134">
        <f>SUM(BK243:BK492)</f>
        <v>0</v>
      </c>
    </row>
    <row r="243" spans="2:65" s="1" customFormat="1" ht="24.2" customHeight="1">
      <c r="B243" s="33"/>
      <c r="C243" s="137" t="s">
        <v>319</v>
      </c>
      <c r="D243" s="137" t="s">
        <v>163</v>
      </c>
      <c r="E243" s="138" t="s">
        <v>320</v>
      </c>
      <c r="F243" s="139" t="s">
        <v>321</v>
      </c>
      <c r="G243" s="140" t="s">
        <v>188</v>
      </c>
      <c r="H243" s="141">
        <v>864.17</v>
      </c>
      <c r="I243" s="142"/>
      <c r="J243" s="143">
        <f>ROUND(I243*H243,2)</f>
        <v>0</v>
      </c>
      <c r="K243" s="139" t="s">
        <v>167</v>
      </c>
      <c r="L243" s="33"/>
      <c r="M243" s="144" t="s">
        <v>1</v>
      </c>
      <c r="N243" s="145" t="s">
        <v>48</v>
      </c>
      <c r="P243" s="146">
        <f>O243*H243</f>
        <v>0</v>
      </c>
      <c r="Q243" s="146">
        <v>2.0000000000000002E-5</v>
      </c>
      <c r="R243" s="146">
        <f>Q243*H243</f>
        <v>1.7283400000000001E-2</v>
      </c>
      <c r="S243" s="146">
        <v>1.0000000000000001E-5</v>
      </c>
      <c r="T243" s="147">
        <f>S243*H243</f>
        <v>8.6417000000000004E-3</v>
      </c>
      <c r="AR243" s="148" t="s">
        <v>168</v>
      </c>
      <c r="AT243" s="148" t="s">
        <v>163</v>
      </c>
      <c r="AU243" s="148" t="s">
        <v>92</v>
      </c>
      <c r="AY243" s="17" t="s">
        <v>161</v>
      </c>
      <c r="BE243" s="149">
        <f>IF(N243="základní",J243,0)</f>
        <v>0</v>
      </c>
      <c r="BF243" s="149">
        <f>IF(N243="snížená",J243,0)</f>
        <v>0</v>
      </c>
      <c r="BG243" s="149">
        <f>IF(N243="zákl. přenesená",J243,0)</f>
        <v>0</v>
      </c>
      <c r="BH243" s="149">
        <f>IF(N243="sníž. přenesená",J243,0)</f>
        <v>0</v>
      </c>
      <c r="BI243" s="149">
        <f>IF(N243="nulová",J243,0)</f>
        <v>0</v>
      </c>
      <c r="BJ243" s="17" t="s">
        <v>90</v>
      </c>
      <c r="BK243" s="149">
        <f>ROUND(I243*H243,2)</f>
        <v>0</v>
      </c>
      <c r="BL243" s="17" t="s">
        <v>168</v>
      </c>
      <c r="BM243" s="148" t="s">
        <v>295</v>
      </c>
    </row>
    <row r="244" spans="2:65" s="13" customFormat="1" ht="33.75">
      <c r="B244" s="157"/>
      <c r="D244" s="151" t="s">
        <v>170</v>
      </c>
      <c r="E244" s="158" t="s">
        <v>1</v>
      </c>
      <c r="F244" s="159" t="s">
        <v>322</v>
      </c>
      <c r="H244" s="160">
        <v>81.540000000000006</v>
      </c>
      <c r="I244" s="161"/>
      <c r="L244" s="157"/>
      <c r="M244" s="162"/>
      <c r="T244" s="163"/>
      <c r="AT244" s="158" t="s">
        <v>170</v>
      </c>
      <c r="AU244" s="158" t="s">
        <v>92</v>
      </c>
      <c r="AV244" s="13" t="s">
        <v>92</v>
      </c>
      <c r="AW244" s="13" t="s">
        <v>39</v>
      </c>
      <c r="AX244" s="13" t="s">
        <v>83</v>
      </c>
      <c r="AY244" s="158" t="s">
        <v>161</v>
      </c>
    </row>
    <row r="245" spans="2:65" s="13" customFormat="1" ht="33.75">
      <c r="B245" s="157"/>
      <c r="D245" s="151" t="s">
        <v>170</v>
      </c>
      <c r="E245" s="158" t="s">
        <v>1</v>
      </c>
      <c r="F245" s="159" t="s">
        <v>323</v>
      </c>
      <c r="H245" s="160">
        <v>391.06</v>
      </c>
      <c r="I245" s="161"/>
      <c r="L245" s="157"/>
      <c r="M245" s="162"/>
      <c r="T245" s="163"/>
      <c r="AT245" s="158" t="s">
        <v>170</v>
      </c>
      <c r="AU245" s="158" t="s">
        <v>92</v>
      </c>
      <c r="AV245" s="13" t="s">
        <v>92</v>
      </c>
      <c r="AW245" s="13" t="s">
        <v>39</v>
      </c>
      <c r="AX245" s="13" t="s">
        <v>83</v>
      </c>
      <c r="AY245" s="158" t="s">
        <v>161</v>
      </c>
    </row>
    <row r="246" spans="2:65" s="13" customFormat="1" ht="33.75">
      <c r="B246" s="157"/>
      <c r="D246" s="151" t="s">
        <v>170</v>
      </c>
      <c r="E246" s="158" t="s">
        <v>1</v>
      </c>
      <c r="F246" s="159" t="s">
        <v>324</v>
      </c>
      <c r="H246" s="160">
        <v>75.105000000000004</v>
      </c>
      <c r="I246" s="161"/>
      <c r="L246" s="157"/>
      <c r="M246" s="162"/>
      <c r="T246" s="163"/>
      <c r="AT246" s="158" t="s">
        <v>170</v>
      </c>
      <c r="AU246" s="158" t="s">
        <v>92</v>
      </c>
      <c r="AV246" s="13" t="s">
        <v>92</v>
      </c>
      <c r="AW246" s="13" t="s">
        <v>39</v>
      </c>
      <c r="AX246" s="13" t="s">
        <v>83</v>
      </c>
      <c r="AY246" s="158" t="s">
        <v>161</v>
      </c>
    </row>
    <row r="247" spans="2:65" s="13" customFormat="1" ht="33.75">
      <c r="B247" s="157"/>
      <c r="D247" s="151" t="s">
        <v>170</v>
      </c>
      <c r="E247" s="158" t="s">
        <v>1</v>
      </c>
      <c r="F247" s="159" t="s">
        <v>325</v>
      </c>
      <c r="H247" s="160">
        <v>106.488</v>
      </c>
      <c r="I247" s="161"/>
      <c r="L247" s="157"/>
      <c r="M247" s="162"/>
      <c r="T247" s="163"/>
      <c r="AT247" s="158" t="s">
        <v>170</v>
      </c>
      <c r="AU247" s="158" t="s">
        <v>92</v>
      </c>
      <c r="AV247" s="13" t="s">
        <v>92</v>
      </c>
      <c r="AW247" s="13" t="s">
        <v>39</v>
      </c>
      <c r="AX247" s="13" t="s">
        <v>83</v>
      </c>
      <c r="AY247" s="158" t="s">
        <v>161</v>
      </c>
    </row>
    <row r="248" spans="2:65" s="13" customFormat="1" ht="22.5">
      <c r="B248" s="157"/>
      <c r="D248" s="151" t="s">
        <v>170</v>
      </c>
      <c r="E248" s="158" t="s">
        <v>1</v>
      </c>
      <c r="F248" s="159" t="s">
        <v>326</v>
      </c>
      <c r="H248" s="160">
        <v>108.58</v>
      </c>
      <c r="I248" s="161"/>
      <c r="L248" s="157"/>
      <c r="M248" s="162"/>
      <c r="T248" s="163"/>
      <c r="AT248" s="158" t="s">
        <v>170</v>
      </c>
      <c r="AU248" s="158" t="s">
        <v>92</v>
      </c>
      <c r="AV248" s="13" t="s">
        <v>92</v>
      </c>
      <c r="AW248" s="13" t="s">
        <v>39</v>
      </c>
      <c r="AX248" s="13" t="s">
        <v>83</v>
      </c>
      <c r="AY248" s="158" t="s">
        <v>161</v>
      </c>
    </row>
    <row r="249" spans="2:65" s="13" customFormat="1" ht="22.5">
      <c r="B249" s="157"/>
      <c r="D249" s="151" t="s">
        <v>170</v>
      </c>
      <c r="E249" s="158" t="s">
        <v>1</v>
      </c>
      <c r="F249" s="159" t="s">
        <v>327</v>
      </c>
      <c r="H249" s="160">
        <v>57.78</v>
      </c>
      <c r="I249" s="161"/>
      <c r="L249" s="157"/>
      <c r="M249" s="162"/>
      <c r="T249" s="163"/>
      <c r="AT249" s="158" t="s">
        <v>170</v>
      </c>
      <c r="AU249" s="158" t="s">
        <v>92</v>
      </c>
      <c r="AV249" s="13" t="s">
        <v>92</v>
      </c>
      <c r="AW249" s="13" t="s">
        <v>39</v>
      </c>
      <c r="AX249" s="13" t="s">
        <v>83</v>
      </c>
      <c r="AY249" s="158" t="s">
        <v>161</v>
      </c>
    </row>
    <row r="250" spans="2:65" s="13" customFormat="1" ht="22.5">
      <c r="B250" s="157"/>
      <c r="D250" s="151" t="s">
        <v>170</v>
      </c>
      <c r="E250" s="158" t="s">
        <v>1</v>
      </c>
      <c r="F250" s="159" t="s">
        <v>328</v>
      </c>
      <c r="H250" s="160">
        <v>20.696999999999999</v>
      </c>
      <c r="I250" s="161"/>
      <c r="L250" s="157"/>
      <c r="M250" s="162"/>
      <c r="T250" s="163"/>
      <c r="AT250" s="158" t="s">
        <v>170</v>
      </c>
      <c r="AU250" s="158" t="s">
        <v>92</v>
      </c>
      <c r="AV250" s="13" t="s">
        <v>92</v>
      </c>
      <c r="AW250" s="13" t="s">
        <v>39</v>
      </c>
      <c r="AX250" s="13" t="s">
        <v>83</v>
      </c>
      <c r="AY250" s="158" t="s">
        <v>161</v>
      </c>
    </row>
    <row r="251" spans="2:65" s="13" customFormat="1" ht="22.5">
      <c r="B251" s="157"/>
      <c r="D251" s="151" t="s">
        <v>170</v>
      </c>
      <c r="E251" s="158" t="s">
        <v>1</v>
      </c>
      <c r="F251" s="159" t="s">
        <v>329</v>
      </c>
      <c r="H251" s="160">
        <v>22.92</v>
      </c>
      <c r="I251" s="161"/>
      <c r="L251" s="157"/>
      <c r="M251" s="162"/>
      <c r="T251" s="163"/>
      <c r="AT251" s="158" t="s">
        <v>170</v>
      </c>
      <c r="AU251" s="158" t="s">
        <v>92</v>
      </c>
      <c r="AV251" s="13" t="s">
        <v>92</v>
      </c>
      <c r="AW251" s="13" t="s">
        <v>39</v>
      </c>
      <c r="AX251" s="13" t="s">
        <v>83</v>
      </c>
      <c r="AY251" s="158" t="s">
        <v>161</v>
      </c>
    </row>
    <row r="252" spans="2:65" s="14" customFormat="1" ht="11.25">
      <c r="B252" s="167"/>
      <c r="D252" s="151" t="s">
        <v>170</v>
      </c>
      <c r="E252" s="168" t="s">
        <v>1</v>
      </c>
      <c r="F252" s="169" t="s">
        <v>237</v>
      </c>
      <c r="H252" s="170">
        <v>864.17</v>
      </c>
      <c r="I252" s="171"/>
      <c r="L252" s="167"/>
      <c r="M252" s="172"/>
      <c r="T252" s="173"/>
      <c r="AT252" s="168" t="s">
        <v>170</v>
      </c>
      <c r="AU252" s="168" t="s">
        <v>92</v>
      </c>
      <c r="AV252" s="14" t="s">
        <v>168</v>
      </c>
      <c r="AW252" s="14" t="s">
        <v>39</v>
      </c>
      <c r="AX252" s="14" t="s">
        <v>90</v>
      </c>
      <c r="AY252" s="168" t="s">
        <v>161</v>
      </c>
    </row>
    <row r="253" spans="2:65" s="1" customFormat="1" ht="24.2" customHeight="1">
      <c r="B253" s="33"/>
      <c r="C253" s="137" t="s">
        <v>330</v>
      </c>
      <c r="D253" s="137" t="s">
        <v>163</v>
      </c>
      <c r="E253" s="138" t="s">
        <v>331</v>
      </c>
      <c r="F253" s="139" t="s">
        <v>332</v>
      </c>
      <c r="G253" s="140" t="s">
        <v>245</v>
      </c>
      <c r="H253" s="141">
        <v>22</v>
      </c>
      <c r="I253" s="142"/>
      <c r="J253" s="143">
        <f>ROUND(I253*H253,2)</f>
        <v>0</v>
      </c>
      <c r="K253" s="139" t="s">
        <v>167</v>
      </c>
      <c r="L253" s="33"/>
      <c r="M253" s="144" t="s">
        <v>1</v>
      </c>
      <c r="N253" s="145" t="s">
        <v>48</v>
      </c>
      <c r="P253" s="146">
        <f>O253*H253</f>
        <v>0</v>
      </c>
      <c r="Q253" s="146">
        <v>1.0699999999999999E-2</v>
      </c>
      <c r="R253" s="146">
        <f>Q253*H253</f>
        <v>0.2354</v>
      </c>
      <c r="S253" s="146">
        <v>0</v>
      </c>
      <c r="T253" s="147">
        <f>S253*H253</f>
        <v>0</v>
      </c>
      <c r="AR253" s="148" t="s">
        <v>168</v>
      </c>
      <c r="AT253" s="148" t="s">
        <v>163</v>
      </c>
      <c r="AU253" s="148" t="s">
        <v>92</v>
      </c>
      <c r="AY253" s="17" t="s">
        <v>161</v>
      </c>
      <c r="BE253" s="149">
        <f>IF(N253="základní",J253,0)</f>
        <v>0</v>
      </c>
      <c r="BF253" s="149">
        <f>IF(N253="snížená",J253,0)</f>
        <v>0</v>
      </c>
      <c r="BG253" s="149">
        <f>IF(N253="zákl. přenesená",J253,0)</f>
        <v>0</v>
      </c>
      <c r="BH253" s="149">
        <f>IF(N253="sníž. přenesená",J253,0)</f>
        <v>0</v>
      </c>
      <c r="BI253" s="149">
        <f>IF(N253="nulová",J253,0)</f>
        <v>0</v>
      </c>
      <c r="BJ253" s="17" t="s">
        <v>90</v>
      </c>
      <c r="BK253" s="149">
        <f>ROUND(I253*H253,2)</f>
        <v>0</v>
      </c>
      <c r="BL253" s="17" t="s">
        <v>168</v>
      </c>
      <c r="BM253" s="148" t="s">
        <v>304</v>
      </c>
    </row>
    <row r="254" spans="2:65" s="1" customFormat="1" ht="24.2" customHeight="1">
      <c r="B254" s="33"/>
      <c r="C254" s="137" t="s">
        <v>333</v>
      </c>
      <c r="D254" s="137" t="s">
        <v>163</v>
      </c>
      <c r="E254" s="138" t="s">
        <v>334</v>
      </c>
      <c r="F254" s="139" t="s">
        <v>335</v>
      </c>
      <c r="G254" s="140" t="s">
        <v>245</v>
      </c>
      <c r="H254" s="141">
        <v>152</v>
      </c>
      <c r="I254" s="142"/>
      <c r="J254" s="143">
        <f>ROUND(I254*H254,2)</f>
        <v>0</v>
      </c>
      <c r="K254" s="139" t="s">
        <v>167</v>
      </c>
      <c r="L254" s="33"/>
      <c r="M254" s="144" t="s">
        <v>1</v>
      </c>
      <c r="N254" s="145" t="s">
        <v>48</v>
      </c>
      <c r="P254" s="146">
        <f>O254*H254</f>
        <v>0</v>
      </c>
      <c r="Q254" s="146">
        <v>1.0699999999999999E-2</v>
      </c>
      <c r="R254" s="146">
        <f>Q254*H254</f>
        <v>1.6263999999999998</v>
      </c>
      <c r="S254" s="146">
        <v>0</v>
      </c>
      <c r="T254" s="147">
        <f>S254*H254</f>
        <v>0</v>
      </c>
      <c r="AR254" s="148" t="s">
        <v>168</v>
      </c>
      <c r="AT254" s="148" t="s">
        <v>163</v>
      </c>
      <c r="AU254" s="148" t="s">
        <v>92</v>
      </c>
      <c r="AY254" s="17" t="s">
        <v>161</v>
      </c>
      <c r="BE254" s="149">
        <f>IF(N254="základní",J254,0)</f>
        <v>0</v>
      </c>
      <c r="BF254" s="149">
        <f>IF(N254="snížená",J254,0)</f>
        <v>0</v>
      </c>
      <c r="BG254" s="149">
        <f>IF(N254="zákl. přenesená",J254,0)</f>
        <v>0</v>
      </c>
      <c r="BH254" s="149">
        <f>IF(N254="sníž. přenesená",J254,0)</f>
        <v>0</v>
      </c>
      <c r="BI254" s="149">
        <f>IF(N254="nulová",J254,0)</f>
        <v>0</v>
      </c>
      <c r="BJ254" s="17" t="s">
        <v>90</v>
      </c>
      <c r="BK254" s="149">
        <f>ROUND(I254*H254,2)</f>
        <v>0</v>
      </c>
      <c r="BL254" s="17" t="s">
        <v>168</v>
      </c>
      <c r="BM254" s="148" t="s">
        <v>314</v>
      </c>
    </row>
    <row r="255" spans="2:65" s="13" customFormat="1" ht="11.25">
      <c r="B255" s="157"/>
      <c r="D255" s="151" t="s">
        <v>170</v>
      </c>
      <c r="E255" s="158" t="s">
        <v>1</v>
      </c>
      <c r="F255" s="159" t="s">
        <v>336</v>
      </c>
      <c r="H255" s="160">
        <v>152</v>
      </c>
      <c r="I255" s="161"/>
      <c r="L255" s="157"/>
      <c r="M255" s="162"/>
      <c r="T255" s="163"/>
      <c r="AT255" s="158" t="s">
        <v>170</v>
      </c>
      <c r="AU255" s="158" t="s">
        <v>92</v>
      </c>
      <c r="AV255" s="13" t="s">
        <v>92</v>
      </c>
      <c r="AW255" s="13" t="s">
        <v>39</v>
      </c>
      <c r="AX255" s="13" t="s">
        <v>90</v>
      </c>
      <c r="AY255" s="158" t="s">
        <v>161</v>
      </c>
    </row>
    <row r="256" spans="2:65" s="1" customFormat="1" ht="16.5" customHeight="1">
      <c r="B256" s="33"/>
      <c r="C256" s="137" t="s">
        <v>337</v>
      </c>
      <c r="D256" s="137" t="s">
        <v>163</v>
      </c>
      <c r="E256" s="138" t="s">
        <v>338</v>
      </c>
      <c r="F256" s="139" t="s">
        <v>339</v>
      </c>
      <c r="G256" s="140" t="s">
        <v>188</v>
      </c>
      <c r="H256" s="141">
        <v>224</v>
      </c>
      <c r="I256" s="142"/>
      <c r="J256" s="143">
        <f>ROUND(I256*H256,2)</f>
        <v>0</v>
      </c>
      <c r="K256" s="139" t="s">
        <v>230</v>
      </c>
      <c r="L256" s="33"/>
      <c r="M256" s="144" t="s">
        <v>1</v>
      </c>
      <c r="N256" s="145" t="s">
        <v>48</v>
      </c>
      <c r="P256" s="146">
        <f>O256*H256</f>
        <v>0</v>
      </c>
      <c r="Q256" s="146">
        <v>2.4E-2</v>
      </c>
      <c r="R256" s="146">
        <f>Q256*H256</f>
        <v>5.3760000000000003</v>
      </c>
      <c r="S256" s="146">
        <v>0</v>
      </c>
      <c r="T256" s="147">
        <f>S256*H256</f>
        <v>0</v>
      </c>
      <c r="AR256" s="148" t="s">
        <v>168</v>
      </c>
      <c r="AT256" s="148" t="s">
        <v>163</v>
      </c>
      <c r="AU256" s="148" t="s">
        <v>92</v>
      </c>
      <c r="AY256" s="17" t="s">
        <v>161</v>
      </c>
      <c r="BE256" s="149">
        <f>IF(N256="základní",J256,0)</f>
        <v>0</v>
      </c>
      <c r="BF256" s="149">
        <f>IF(N256="snížená",J256,0)</f>
        <v>0</v>
      </c>
      <c r="BG256" s="149">
        <f>IF(N256="zákl. přenesená",J256,0)</f>
        <v>0</v>
      </c>
      <c r="BH256" s="149">
        <f>IF(N256="sníž. přenesená",J256,0)</f>
        <v>0</v>
      </c>
      <c r="BI256" s="149">
        <f>IF(N256="nulová",J256,0)</f>
        <v>0</v>
      </c>
      <c r="BJ256" s="17" t="s">
        <v>90</v>
      </c>
      <c r="BK256" s="149">
        <f>ROUND(I256*H256,2)</f>
        <v>0</v>
      </c>
      <c r="BL256" s="17" t="s">
        <v>168</v>
      </c>
      <c r="BM256" s="148" t="s">
        <v>330</v>
      </c>
    </row>
    <row r="257" spans="2:65" s="13" customFormat="1" ht="11.25">
      <c r="B257" s="157"/>
      <c r="D257" s="151" t="s">
        <v>170</v>
      </c>
      <c r="E257" s="158" t="s">
        <v>1</v>
      </c>
      <c r="F257" s="159" t="s">
        <v>340</v>
      </c>
      <c r="H257" s="160">
        <v>224</v>
      </c>
      <c r="I257" s="161"/>
      <c r="L257" s="157"/>
      <c r="M257" s="162"/>
      <c r="T257" s="163"/>
      <c r="AT257" s="158" t="s">
        <v>170</v>
      </c>
      <c r="AU257" s="158" t="s">
        <v>92</v>
      </c>
      <c r="AV257" s="13" t="s">
        <v>92</v>
      </c>
      <c r="AW257" s="13" t="s">
        <v>39</v>
      </c>
      <c r="AX257" s="13" t="s">
        <v>90</v>
      </c>
      <c r="AY257" s="158" t="s">
        <v>161</v>
      </c>
    </row>
    <row r="258" spans="2:65" s="1" customFormat="1" ht="24.2" customHeight="1">
      <c r="B258" s="33"/>
      <c r="C258" s="137" t="s">
        <v>341</v>
      </c>
      <c r="D258" s="137" t="s">
        <v>163</v>
      </c>
      <c r="E258" s="138" t="s">
        <v>342</v>
      </c>
      <c r="F258" s="139" t="s">
        <v>343</v>
      </c>
      <c r="G258" s="140" t="s">
        <v>188</v>
      </c>
      <c r="H258" s="141">
        <v>471.24400000000003</v>
      </c>
      <c r="I258" s="142"/>
      <c r="J258" s="143">
        <f>ROUND(I258*H258,2)</f>
        <v>0</v>
      </c>
      <c r="K258" s="139" t="s">
        <v>167</v>
      </c>
      <c r="L258" s="33"/>
      <c r="M258" s="144" t="s">
        <v>1</v>
      </c>
      <c r="N258" s="145" t="s">
        <v>48</v>
      </c>
      <c r="P258" s="146">
        <f>O258*H258</f>
        <v>0</v>
      </c>
      <c r="Q258" s="146">
        <v>1.8380000000000001E-2</v>
      </c>
      <c r="R258" s="146">
        <f>Q258*H258</f>
        <v>8.6614647200000014</v>
      </c>
      <c r="S258" s="146">
        <v>0</v>
      </c>
      <c r="T258" s="147">
        <f>S258*H258</f>
        <v>0</v>
      </c>
      <c r="AR258" s="148" t="s">
        <v>168</v>
      </c>
      <c r="AT258" s="148" t="s">
        <v>163</v>
      </c>
      <c r="AU258" s="148" t="s">
        <v>92</v>
      </c>
      <c r="AY258" s="17" t="s">
        <v>161</v>
      </c>
      <c r="BE258" s="149">
        <f>IF(N258="základní",J258,0)</f>
        <v>0</v>
      </c>
      <c r="BF258" s="149">
        <f>IF(N258="snížená",J258,0)</f>
        <v>0</v>
      </c>
      <c r="BG258" s="149">
        <f>IF(N258="zákl. přenesená",J258,0)</f>
        <v>0</v>
      </c>
      <c r="BH258" s="149">
        <f>IF(N258="sníž. přenesená",J258,0)</f>
        <v>0</v>
      </c>
      <c r="BI258" s="149">
        <f>IF(N258="nulová",J258,0)</f>
        <v>0</v>
      </c>
      <c r="BJ258" s="17" t="s">
        <v>90</v>
      </c>
      <c r="BK258" s="149">
        <f>ROUND(I258*H258,2)</f>
        <v>0</v>
      </c>
      <c r="BL258" s="17" t="s">
        <v>168</v>
      </c>
      <c r="BM258" s="148" t="s">
        <v>337</v>
      </c>
    </row>
    <row r="259" spans="2:65" s="1" customFormat="1" ht="19.5">
      <c r="B259" s="33"/>
      <c r="D259" s="151" t="s">
        <v>182</v>
      </c>
      <c r="F259" s="164" t="s">
        <v>344</v>
      </c>
      <c r="I259" s="165"/>
      <c r="L259" s="33"/>
      <c r="M259" s="166"/>
      <c r="T259" s="57"/>
      <c r="AT259" s="17" t="s">
        <v>182</v>
      </c>
      <c r="AU259" s="17" t="s">
        <v>92</v>
      </c>
    </row>
    <row r="260" spans="2:65" s="13" customFormat="1" ht="11.25">
      <c r="B260" s="157"/>
      <c r="D260" s="151" t="s">
        <v>170</v>
      </c>
      <c r="E260" s="158" t="s">
        <v>1</v>
      </c>
      <c r="F260" s="159" t="s">
        <v>345</v>
      </c>
      <c r="H260" s="160">
        <v>450</v>
      </c>
      <c r="I260" s="161"/>
      <c r="L260" s="157"/>
      <c r="M260" s="162"/>
      <c r="T260" s="163"/>
      <c r="AT260" s="158" t="s">
        <v>170</v>
      </c>
      <c r="AU260" s="158" t="s">
        <v>92</v>
      </c>
      <c r="AV260" s="13" t="s">
        <v>92</v>
      </c>
      <c r="AW260" s="13" t="s">
        <v>39</v>
      </c>
      <c r="AX260" s="13" t="s">
        <v>83</v>
      </c>
      <c r="AY260" s="158" t="s">
        <v>161</v>
      </c>
    </row>
    <row r="261" spans="2:65" s="13" customFormat="1" ht="22.5">
      <c r="B261" s="157"/>
      <c r="D261" s="151" t="s">
        <v>170</v>
      </c>
      <c r="E261" s="158" t="s">
        <v>1</v>
      </c>
      <c r="F261" s="159" t="s">
        <v>346</v>
      </c>
      <c r="H261" s="160">
        <v>21.244</v>
      </c>
      <c r="I261" s="161"/>
      <c r="L261" s="157"/>
      <c r="M261" s="162"/>
      <c r="T261" s="163"/>
      <c r="AT261" s="158" t="s">
        <v>170</v>
      </c>
      <c r="AU261" s="158" t="s">
        <v>92</v>
      </c>
      <c r="AV261" s="13" t="s">
        <v>92</v>
      </c>
      <c r="AW261" s="13" t="s">
        <v>39</v>
      </c>
      <c r="AX261" s="13" t="s">
        <v>83</v>
      </c>
      <c r="AY261" s="158" t="s">
        <v>161</v>
      </c>
    </row>
    <row r="262" spans="2:65" s="14" customFormat="1" ht="11.25">
      <c r="B262" s="167"/>
      <c r="D262" s="151" t="s">
        <v>170</v>
      </c>
      <c r="E262" s="168" t="s">
        <v>1</v>
      </c>
      <c r="F262" s="169" t="s">
        <v>237</v>
      </c>
      <c r="H262" s="170">
        <v>471.24400000000003</v>
      </c>
      <c r="I262" s="171"/>
      <c r="L262" s="167"/>
      <c r="M262" s="172"/>
      <c r="T262" s="173"/>
      <c r="AT262" s="168" t="s">
        <v>170</v>
      </c>
      <c r="AU262" s="168" t="s">
        <v>92</v>
      </c>
      <c r="AV262" s="14" t="s">
        <v>168</v>
      </c>
      <c r="AW262" s="14" t="s">
        <v>39</v>
      </c>
      <c r="AX262" s="14" t="s">
        <v>90</v>
      </c>
      <c r="AY262" s="168" t="s">
        <v>161</v>
      </c>
    </row>
    <row r="263" spans="2:65" s="1" customFormat="1" ht="21.75" customHeight="1">
      <c r="B263" s="33"/>
      <c r="C263" s="137" t="s">
        <v>347</v>
      </c>
      <c r="D263" s="137" t="s">
        <v>163</v>
      </c>
      <c r="E263" s="138" t="s">
        <v>348</v>
      </c>
      <c r="F263" s="139" t="s">
        <v>349</v>
      </c>
      <c r="G263" s="140" t="s">
        <v>188</v>
      </c>
      <c r="H263" s="141">
        <v>336</v>
      </c>
      <c r="I263" s="142"/>
      <c r="J263" s="143">
        <f>ROUND(I263*H263,2)</f>
        <v>0</v>
      </c>
      <c r="K263" s="139" t="s">
        <v>230</v>
      </c>
      <c r="L263" s="33"/>
      <c r="M263" s="144" t="s">
        <v>1</v>
      </c>
      <c r="N263" s="145" t="s">
        <v>48</v>
      </c>
      <c r="P263" s="146">
        <f>O263*H263</f>
        <v>0</v>
      </c>
      <c r="Q263" s="146">
        <v>1.9E-2</v>
      </c>
      <c r="R263" s="146">
        <f>Q263*H263</f>
        <v>6.3839999999999995</v>
      </c>
      <c r="S263" s="146">
        <v>0</v>
      </c>
      <c r="T263" s="147">
        <f>S263*H263</f>
        <v>0</v>
      </c>
      <c r="AR263" s="148" t="s">
        <v>168</v>
      </c>
      <c r="AT263" s="148" t="s">
        <v>163</v>
      </c>
      <c r="AU263" s="148" t="s">
        <v>92</v>
      </c>
      <c r="AY263" s="17" t="s">
        <v>161</v>
      </c>
      <c r="BE263" s="149">
        <f>IF(N263="základní",J263,0)</f>
        <v>0</v>
      </c>
      <c r="BF263" s="149">
        <f>IF(N263="snížená",J263,0)</f>
        <v>0</v>
      </c>
      <c r="BG263" s="149">
        <f>IF(N263="zákl. přenesená",J263,0)</f>
        <v>0</v>
      </c>
      <c r="BH263" s="149">
        <f>IF(N263="sníž. přenesená",J263,0)</f>
        <v>0</v>
      </c>
      <c r="BI263" s="149">
        <f>IF(N263="nulová",J263,0)</f>
        <v>0</v>
      </c>
      <c r="BJ263" s="17" t="s">
        <v>90</v>
      </c>
      <c r="BK263" s="149">
        <f>ROUND(I263*H263,2)</f>
        <v>0</v>
      </c>
      <c r="BL263" s="17" t="s">
        <v>168</v>
      </c>
      <c r="BM263" s="148" t="s">
        <v>347</v>
      </c>
    </row>
    <row r="264" spans="2:65" s="13" customFormat="1" ht="11.25">
      <c r="B264" s="157"/>
      <c r="D264" s="151" t="s">
        <v>170</v>
      </c>
      <c r="E264" s="158" t="s">
        <v>1</v>
      </c>
      <c r="F264" s="159" t="s">
        <v>350</v>
      </c>
      <c r="H264" s="160">
        <v>336</v>
      </c>
      <c r="I264" s="161"/>
      <c r="L264" s="157"/>
      <c r="M264" s="162"/>
      <c r="T264" s="163"/>
      <c r="AT264" s="158" t="s">
        <v>170</v>
      </c>
      <c r="AU264" s="158" t="s">
        <v>92</v>
      </c>
      <c r="AV264" s="13" t="s">
        <v>92</v>
      </c>
      <c r="AW264" s="13" t="s">
        <v>39</v>
      </c>
      <c r="AX264" s="13" t="s">
        <v>90</v>
      </c>
      <c r="AY264" s="158" t="s">
        <v>161</v>
      </c>
    </row>
    <row r="265" spans="2:65" s="1" customFormat="1" ht="24.2" customHeight="1">
      <c r="B265" s="33"/>
      <c r="C265" s="137" t="s">
        <v>351</v>
      </c>
      <c r="D265" s="137" t="s">
        <v>163</v>
      </c>
      <c r="E265" s="138" t="s">
        <v>352</v>
      </c>
      <c r="F265" s="139" t="s">
        <v>353</v>
      </c>
      <c r="G265" s="140" t="s">
        <v>188</v>
      </c>
      <c r="H265" s="141">
        <v>272.35500000000002</v>
      </c>
      <c r="I265" s="142"/>
      <c r="J265" s="143">
        <f>ROUND(I265*H265,2)</f>
        <v>0</v>
      </c>
      <c r="K265" s="139" t="s">
        <v>167</v>
      </c>
      <c r="L265" s="33"/>
      <c r="M265" s="144" t="s">
        <v>1</v>
      </c>
      <c r="N265" s="145" t="s">
        <v>48</v>
      </c>
      <c r="P265" s="146">
        <f>O265*H265</f>
        <v>0</v>
      </c>
      <c r="Q265" s="146">
        <v>3.4680000000000002E-2</v>
      </c>
      <c r="R265" s="146">
        <f>Q265*H265</f>
        <v>9.4452714000000011</v>
      </c>
      <c r="S265" s="146">
        <v>0</v>
      </c>
      <c r="T265" s="147">
        <f>S265*H265</f>
        <v>0</v>
      </c>
      <c r="AR265" s="148" t="s">
        <v>168</v>
      </c>
      <c r="AT265" s="148" t="s">
        <v>163</v>
      </c>
      <c r="AU265" s="148" t="s">
        <v>92</v>
      </c>
      <c r="AY265" s="17" t="s">
        <v>161</v>
      </c>
      <c r="BE265" s="149">
        <f>IF(N265="základní",J265,0)</f>
        <v>0</v>
      </c>
      <c r="BF265" s="149">
        <f>IF(N265="snížená",J265,0)</f>
        <v>0</v>
      </c>
      <c r="BG265" s="149">
        <f>IF(N265="zákl. přenesená",J265,0)</f>
        <v>0</v>
      </c>
      <c r="BH265" s="149">
        <f>IF(N265="sníž. přenesená",J265,0)</f>
        <v>0</v>
      </c>
      <c r="BI265" s="149">
        <f>IF(N265="nulová",J265,0)</f>
        <v>0</v>
      </c>
      <c r="BJ265" s="17" t="s">
        <v>90</v>
      </c>
      <c r="BK265" s="149">
        <f>ROUND(I265*H265,2)</f>
        <v>0</v>
      </c>
      <c r="BL265" s="17" t="s">
        <v>168</v>
      </c>
      <c r="BM265" s="148" t="s">
        <v>354</v>
      </c>
    </row>
    <row r="266" spans="2:65" s="13" customFormat="1" ht="33.75">
      <c r="B266" s="157"/>
      <c r="D266" s="151" t="s">
        <v>170</v>
      </c>
      <c r="E266" s="158" t="s">
        <v>1</v>
      </c>
      <c r="F266" s="159" t="s">
        <v>355</v>
      </c>
      <c r="H266" s="160">
        <v>28.44</v>
      </c>
      <c r="I266" s="161"/>
      <c r="L266" s="157"/>
      <c r="M266" s="162"/>
      <c r="T266" s="163"/>
      <c r="AT266" s="158" t="s">
        <v>170</v>
      </c>
      <c r="AU266" s="158" t="s">
        <v>92</v>
      </c>
      <c r="AV266" s="13" t="s">
        <v>92</v>
      </c>
      <c r="AW266" s="13" t="s">
        <v>39</v>
      </c>
      <c r="AX266" s="13" t="s">
        <v>83</v>
      </c>
      <c r="AY266" s="158" t="s">
        <v>161</v>
      </c>
    </row>
    <row r="267" spans="2:65" s="13" customFormat="1" ht="22.5">
      <c r="B267" s="157"/>
      <c r="D267" s="151" t="s">
        <v>170</v>
      </c>
      <c r="E267" s="158" t="s">
        <v>1</v>
      </c>
      <c r="F267" s="159" t="s">
        <v>356</v>
      </c>
      <c r="H267" s="160">
        <v>104.64</v>
      </c>
      <c r="I267" s="161"/>
      <c r="L267" s="157"/>
      <c r="M267" s="162"/>
      <c r="T267" s="163"/>
      <c r="AT267" s="158" t="s">
        <v>170</v>
      </c>
      <c r="AU267" s="158" t="s">
        <v>92</v>
      </c>
      <c r="AV267" s="13" t="s">
        <v>92</v>
      </c>
      <c r="AW267" s="13" t="s">
        <v>39</v>
      </c>
      <c r="AX267" s="13" t="s">
        <v>83</v>
      </c>
      <c r="AY267" s="158" t="s">
        <v>161</v>
      </c>
    </row>
    <row r="268" spans="2:65" s="13" customFormat="1" ht="33.75">
      <c r="B268" s="157"/>
      <c r="D268" s="151" t="s">
        <v>170</v>
      </c>
      <c r="E268" s="158" t="s">
        <v>1</v>
      </c>
      <c r="F268" s="159" t="s">
        <v>357</v>
      </c>
      <c r="H268" s="160">
        <v>53.805</v>
      </c>
      <c r="I268" s="161"/>
      <c r="L268" s="157"/>
      <c r="M268" s="162"/>
      <c r="T268" s="163"/>
      <c r="AT268" s="158" t="s">
        <v>170</v>
      </c>
      <c r="AU268" s="158" t="s">
        <v>92</v>
      </c>
      <c r="AV268" s="13" t="s">
        <v>92</v>
      </c>
      <c r="AW268" s="13" t="s">
        <v>39</v>
      </c>
      <c r="AX268" s="13" t="s">
        <v>83</v>
      </c>
      <c r="AY268" s="158" t="s">
        <v>161</v>
      </c>
    </row>
    <row r="269" spans="2:65" s="13" customFormat="1" ht="33.75">
      <c r="B269" s="157"/>
      <c r="D269" s="151" t="s">
        <v>170</v>
      </c>
      <c r="E269" s="158" t="s">
        <v>1</v>
      </c>
      <c r="F269" s="159" t="s">
        <v>358</v>
      </c>
      <c r="H269" s="160">
        <v>40.935000000000002</v>
      </c>
      <c r="I269" s="161"/>
      <c r="L269" s="157"/>
      <c r="M269" s="162"/>
      <c r="T269" s="163"/>
      <c r="AT269" s="158" t="s">
        <v>170</v>
      </c>
      <c r="AU269" s="158" t="s">
        <v>92</v>
      </c>
      <c r="AV269" s="13" t="s">
        <v>92</v>
      </c>
      <c r="AW269" s="13" t="s">
        <v>39</v>
      </c>
      <c r="AX269" s="13" t="s">
        <v>83</v>
      </c>
      <c r="AY269" s="158" t="s">
        <v>161</v>
      </c>
    </row>
    <row r="270" spans="2:65" s="13" customFormat="1" ht="33.75">
      <c r="B270" s="157"/>
      <c r="D270" s="151" t="s">
        <v>170</v>
      </c>
      <c r="E270" s="158" t="s">
        <v>1</v>
      </c>
      <c r="F270" s="159" t="s">
        <v>359</v>
      </c>
      <c r="H270" s="160">
        <v>31.215</v>
      </c>
      <c r="I270" s="161"/>
      <c r="L270" s="157"/>
      <c r="M270" s="162"/>
      <c r="T270" s="163"/>
      <c r="AT270" s="158" t="s">
        <v>170</v>
      </c>
      <c r="AU270" s="158" t="s">
        <v>92</v>
      </c>
      <c r="AV270" s="13" t="s">
        <v>92</v>
      </c>
      <c r="AW270" s="13" t="s">
        <v>39</v>
      </c>
      <c r="AX270" s="13" t="s">
        <v>83</v>
      </c>
      <c r="AY270" s="158" t="s">
        <v>161</v>
      </c>
    </row>
    <row r="271" spans="2:65" s="13" customFormat="1" ht="22.5">
      <c r="B271" s="157"/>
      <c r="D271" s="151" t="s">
        <v>170</v>
      </c>
      <c r="E271" s="158" t="s">
        <v>1</v>
      </c>
      <c r="F271" s="159" t="s">
        <v>360</v>
      </c>
      <c r="H271" s="160">
        <v>13.32</v>
      </c>
      <c r="I271" s="161"/>
      <c r="L271" s="157"/>
      <c r="M271" s="162"/>
      <c r="T271" s="163"/>
      <c r="AT271" s="158" t="s">
        <v>170</v>
      </c>
      <c r="AU271" s="158" t="s">
        <v>92</v>
      </c>
      <c r="AV271" s="13" t="s">
        <v>92</v>
      </c>
      <c r="AW271" s="13" t="s">
        <v>39</v>
      </c>
      <c r="AX271" s="13" t="s">
        <v>83</v>
      </c>
      <c r="AY271" s="158" t="s">
        <v>161</v>
      </c>
    </row>
    <row r="272" spans="2:65" s="14" customFormat="1" ht="11.25">
      <c r="B272" s="167"/>
      <c r="D272" s="151" t="s">
        <v>170</v>
      </c>
      <c r="E272" s="168" t="s">
        <v>1</v>
      </c>
      <c r="F272" s="169" t="s">
        <v>237</v>
      </c>
      <c r="H272" s="170">
        <v>272.35500000000002</v>
      </c>
      <c r="I272" s="171"/>
      <c r="L272" s="167"/>
      <c r="M272" s="172"/>
      <c r="T272" s="173"/>
      <c r="AT272" s="168" t="s">
        <v>170</v>
      </c>
      <c r="AU272" s="168" t="s">
        <v>92</v>
      </c>
      <c r="AV272" s="14" t="s">
        <v>168</v>
      </c>
      <c r="AW272" s="14" t="s">
        <v>39</v>
      </c>
      <c r="AX272" s="14" t="s">
        <v>90</v>
      </c>
      <c r="AY272" s="168" t="s">
        <v>161</v>
      </c>
    </row>
    <row r="273" spans="2:65" s="1" customFormat="1" ht="16.5" customHeight="1">
      <c r="B273" s="33"/>
      <c r="C273" s="137" t="s">
        <v>354</v>
      </c>
      <c r="D273" s="137" t="s">
        <v>163</v>
      </c>
      <c r="E273" s="138" t="s">
        <v>361</v>
      </c>
      <c r="F273" s="139" t="s">
        <v>362</v>
      </c>
      <c r="G273" s="140" t="s">
        <v>188</v>
      </c>
      <c r="H273" s="141">
        <v>4156.7269999999999</v>
      </c>
      <c r="I273" s="142"/>
      <c r="J273" s="143">
        <f>ROUND(I273*H273,2)</f>
        <v>0</v>
      </c>
      <c r="K273" s="139" t="s">
        <v>230</v>
      </c>
      <c r="L273" s="33"/>
      <c r="M273" s="144" t="s">
        <v>1</v>
      </c>
      <c r="N273" s="145" t="s">
        <v>48</v>
      </c>
      <c r="P273" s="146">
        <f>O273*H273</f>
        <v>0</v>
      </c>
      <c r="Q273" s="146">
        <v>0</v>
      </c>
      <c r="R273" s="146">
        <f>Q273*H273</f>
        <v>0</v>
      </c>
      <c r="S273" s="146">
        <v>0</v>
      </c>
      <c r="T273" s="147">
        <f>S273*H273</f>
        <v>0</v>
      </c>
      <c r="AR273" s="148" t="s">
        <v>168</v>
      </c>
      <c r="AT273" s="148" t="s">
        <v>163</v>
      </c>
      <c r="AU273" s="148" t="s">
        <v>92</v>
      </c>
      <c r="AY273" s="17" t="s">
        <v>161</v>
      </c>
      <c r="BE273" s="149">
        <f>IF(N273="základní",J273,0)</f>
        <v>0</v>
      </c>
      <c r="BF273" s="149">
        <f>IF(N273="snížená",J273,0)</f>
        <v>0</v>
      </c>
      <c r="BG273" s="149">
        <f>IF(N273="zákl. přenesená",J273,0)</f>
        <v>0</v>
      </c>
      <c r="BH273" s="149">
        <f>IF(N273="sníž. přenesená",J273,0)</f>
        <v>0</v>
      </c>
      <c r="BI273" s="149">
        <f>IF(N273="nulová",J273,0)</f>
        <v>0</v>
      </c>
      <c r="BJ273" s="17" t="s">
        <v>90</v>
      </c>
      <c r="BK273" s="149">
        <f>ROUND(I273*H273,2)</f>
        <v>0</v>
      </c>
      <c r="BL273" s="17" t="s">
        <v>168</v>
      </c>
      <c r="BM273" s="148" t="s">
        <v>363</v>
      </c>
    </row>
    <row r="274" spans="2:65" s="13" customFormat="1" ht="11.25">
      <c r="B274" s="157"/>
      <c r="D274" s="151" t="s">
        <v>170</v>
      </c>
      <c r="E274" s="158" t="s">
        <v>1</v>
      </c>
      <c r="F274" s="159" t="s">
        <v>364</v>
      </c>
      <c r="H274" s="160">
        <v>4156.7269999999999</v>
      </c>
      <c r="I274" s="161"/>
      <c r="L274" s="157"/>
      <c r="M274" s="162"/>
      <c r="T274" s="163"/>
      <c r="AT274" s="158" t="s">
        <v>170</v>
      </c>
      <c r="AU274" s="158" t="s">
        <v>92</v>
      </c>
      <c r="AV274" s="13" t="s">
        <v>92</v>
      </c>
      <c r="AW274" s="13" t="s">
        <v>39</v>
      </c>
      <c r="AX274" s="13" t="s">
        <v>90</v>
      </c>
      <c r="AY274" s="158" t="s">
        <v>161</v>
      </c>
    </row>
    <row r="275" spans="2:65" s="1" customFormat="1" ht="16.5" customHeight="1">
      <c r="B275" s="33"/>
      <c r="C275" s="137" t="s">
        <v>365</v>
      </c>
      <c r="D275" s="137" t="s">
        <v>163</v>
      </c>
      <c r="E275" s="138" t="s">
        <v>366</v>
      </c>
      <c r="F275" s="139" t="s">
        <v>367</v>
      </c>
      <c r="G275" s="140" t="s">
        <v>188</v>
      </c>
      <c r="H275" s="141">
        <v>2533.0630000000001</v>
      </c>
      <c r="I275" s="142"/>
      <c r="J275" s="143">
        <f>ROUND(I275*H275,2)</f>
        <v>0</v>
      </c>
      <c r="K275" s="139" t="s">
        <v>230</v>
      </c>
      <c r="L275" s="33"/>
      <c r="M275" s="144" t="s">
        <v>1</v>
      </c>
      <c r="N275" s="145" t="s">
        <v>48</v>
      </c>
      <c r="P275" s="146">
        <f>O275*H275</f>
        <v>0</v>
      </c>
      <c r="Q275" s="146">
        <v>6.0000000000000001E-3</v>
      </c>
      <c r="R275" s="146">
        <f>Q275*H275</f>
        <v>15.198378000000002</v>
      </c>
      <c r="S275" s="146">
        <v>0</v>
      </c>
      <c r="T275" s="147">
        <f>S275*H275</f>
        <v>0</v>
      </c>
      <c r="AR275" s="148" t="s">
        <v>168</v>
      </c>
      <c r="AT275" s="148" t="s">
        <v>163</v>
      </c>
      <c r="AU275" s="148" t="s">
        <v>92</v>
      </c>
      <c r="AY275" s="17" t="s">
        <v>161</v>
      </c>
      <c r="BE275" s="149">
        <f>IF(N275="základní",J275,0)</f>
        <v>0</v>
      </c>
      <c r="BF275" s="149">
        <f>IF(N275="snížená",J275,0)</f>
        <v>0</v>
      </c>
      <c r="BG275" s="149">
        <f>IF(N275="zákl. přenesená",J275,0)</f>
        <v>0</v>
      </c>
      <c r="BH275" s="149">
        <f>IF(N275="sníž. přenesená",J275,0)</f>
        <v>0</v>
      </c>
      <c r="BI275" s="149">
        <f>IF(N275="nulová",J275,0)</f>
        <v>0</v>
      </c>
      <c r="BJ275" s="17" t="s">
        <v>90</v>
      </c>
      <c r="BK275" s="149">
        <f>ROUND(I275*H275,2)</f>
        <v>0</v>
      </c>
      <c r="BL275" s="17" t="s">
        <v>168</v>
      </c>
      <c r="BM275" s="148" t="s">
        <v>368</v>
      </c>
    </row>
    <row r="276" spans="2:65" s="1" customFormat="1" ht="19.5">
      <c r="B276" s="33"/>
      <c r="D276" s="151" t="s">
        <v>182</v>
      </c>
      <c r="F276" s="164" t="s">
        <v>369</v>
      </c>
      <c r="I276" s="165"/>
      <c r="L276" s="33"/>
      <c r="M276" s="166"/>
      <c r="T276" s="57"/>
      <c r="AT276" s="17" t="s">
        <v>182</v>
      </c>
      <c r="AU276" s="17" t="s">
        <v>92</v>
      </c>
    </row>
    <row r="277" spans="2:65" s="12" customFormat="1" ht="11.25">
      <c r="B277" s="150"/>
      <c r="D277" s="151" t="s">
        <v>170</v>
      </c>
      <c r="E277" s="152" t="s">
        <v>1</v>
      </c>
      <c r="F277" s="153" t="s">
        <v>370</v>
      </c>
      <c r="H277" s="152" t="s">
        <v>1</v>
      </c>
      <c r="I277" s="154"/>
      <c r="L277" s="150"/>
      <c r="M277" s="155"/>
      <c r="T277" s="156"/>
      <c r="AT277" s="152" t="s">
        <v>170</v>
      </c>
      <c r="AU277" s="152" t="s">
        <v>92</v>
      </c>
      <c r="AV277" s="12" t="s">
        <v>90</v>
      </c>
      <c r="AW277" s="12" t="s">
        <v>39</v>
      </c>
      <c r="AX277" s="12" t="s">
        <v>83</v>
      </c>
      <c r="AY277" s="152" t="s">
        <v>161</v>
      </c>
    </row>
    <row r="278" spans="2:65" s="13" customFormat="1" ht="33.75">
      <c r="B278" s="157"/>
      <c r="D278" s="151" t="s">
        <v>170</v>
      </c>
      <c r="E278" s="158" t="s">
        <v>1</v>
      </c>
      <c r="F278" s="159" t="s">
        <v>371</v>
      </c>
      <c r="H278" s="160">
        <v>439.51799999999997</v>
      </c>
      <c r="I278" s="161"/>
      <c r="L278" s="157"/>
      <c r="M278" s="162"/>
      <c r="T278" s="163"/>
      <c r="AT278" s="158" t="s">
        <v>170</v>
      </c>
      <c r="AU278" s="158" t="s">
        <v>92</v>
      </c>
      <c r="AV278" s="13" t="s">
        <v>92</v>
      </c>
      <c r="AW278" s="13" t="s">
        <v>39</v>
      </c>
      <c r="AX278" s="13" t="s">
        <v>83</v>
      </c>
      <c r="AY278" s="158" t="s">
        <v>161</v>
      </c>
    </row>
    <row r="279" spans="2:65" s="13" customFormat="1" ht="45">
      <c r="B279" s="157"/>
      <c r="D279" s="151" t="s">
        <v>170</v>
      </c>
      <c r="E279" s="158" t="s">
        <v>1</v>
      </c>
      <c r="F279" s="159" t="s">
        <v>372</v>
      </c>
      <c r="H279" s="160">
        <v>-118.999</v>
      </c>
      <c r="I279" s="161"/>
      <c r="L279" s="157"/>
      <c r="M279" s="162"/>
      <c r="T279" s="163"/>
      <c r="AT279" s="158" t="s">
        <v>170</v>
      </c>
      <c r="AU279" s="158" t="s">
        <v>92</v>
      </c>
      <c r="AV279" s="13" t="s">
        <v>92</v>
      </c>
      <c r="AW279" s="13" t="s">
        <v>39</v>
      </c>
      <c r="AX279" s="13" t="s">
        <v>83</v>
      </c>
      <c r="AY279" s="158" t="s">
        <v>161</v>
      </c>
    </row>
    <row r="280" spans="2:65" s="13" customFormat="1" ht="45">
      <c r="B280" s="157"/>
      <c r="D280" s="151" t="s">
        <v>170</v>
      </c>
      <c r="E280" s="158" t="s">
        <v>1</v>
      </c>
      <c r="F280" s="159" t="s">
        <v>373</v>
      </c>
      <c r="H280" s="160">
        <v>221.91800000000001</v>
      </c>
      <c r="I280" s="161"/>
      <c r="L280" s="157"/>
      <c r="M280" s="162"/>
      <c r="T280" s="163"/>
      <c r="AT280" s="158" t="s">
        <v>170</v>
      </c>
      <c r="AU280" s="158" t="s">
        <v>92</v>
      </c>
      <c r="AV280" s="13" t="s">
        <v>92</v>
      </c>
      <c r="AW280" s="13" t="s">
        <v>39</v>
      </c>
      <c r="AX280" s="13" t="s">
        <v>83</v>
      </c>
      <c r="AY280" s="158" t="s">
        <v>161</v>
      </c>
    </row>
    <row r="281" spans="2:65" s="13" customFormat="1" ht="33.75">
      <c r="B281" s="157"/>
      <c r="D281" s="151" t="s">
        <v>170</v>
      </c>
      <c r="E281" s="158" t="s">
        <v>1</v>
      </c>
      <c r="F281" s="159" t="s">
        <v>374</v>
      </c>
      <c r="H281" s="160">
        <v>22.943000000000001</v>
      </c>
      <c r="I281" s="161"/>
      <c r="L281" s="157"/>
      <c r="M281" s="162"/>
      <c r="T281" s="163"/>
      <c r="AT281" s="158" t="s">
        <v>170</v>
      </c>
      <c r="AU281" s="158" t="s">
        <v>92</v>
      </c>
      <c r="AV281" s="13" t="s">
        <v>92</v>
      </c>
      <c r="AW281" s="13" t="s">
        <v>39</v>
      </c>
      <c r="AX281" s="13" t="s">
        <v>83</v>
      </c>
      <c r="AY281" s="158" t="s">
        <v>161</v>
      </c>
    </row>
    <row r="282" spans="2:65" s="13" customFormat="1" ht="11.25">
      <c r="B282" s="157"/>
      <c r="D282" s="151" t="s">
        <v>170</v>
      </c>
      <c r="E282" s="158" t="s">
        <v>1</v>
      </c>
      <c r="F282" s="159" t="s">
        <v>375</v>
      </c>
      <c r="H282" s="160">
        <v>4.9429999999999996</v>
      </c>
      <c r="I282" s="161"/>
      <c r="L282" s="157"/>
      <c r="M282" s="162"/>
      <c r="T282" s="163"/>
      <c r="AT282" s="158" t="s">
        <v>170</v>
      </c>
      <c r="AU282" s="158" t="s">
        <v>92</v>
      </c>
      <c r="AV282" s="13" t="s">
        <v>92</v>
      </c>
      <c r="AW282" s="13" t="s">
        <v>39</v>
      </c>
      <c r="AX282" s="13" t="s">
        <v>83</v>
      </c>
      <c r="AY282" s="158" t="s">
        <v>161</v>
      </c>
    </row>
    <row r="283" spans="2:65" s="13" customFormat="1" ht="22.5">
      <c r="B283" s="157"/>
      <c r="D283" s="151" t="s">
        <v>170</v>
      </c>
      <c r="E283" s="158" t="s">
        <v>1</v>
      </c>
      <c r="F283" s="159" t="s">
        <v>376</v>
      </c>
      <c r="H283" s="160">
        <v>30.94</v>
      </c>
      <c r="I283" s="161"/>
      <c r="L283" s="157"/>
      <c r="M283" s="162"/>
      <c r="T283" s="163"/>
      <c r="AT283" s="158" t="s">
        <v>170</v>
      </c>
      <c r="AU283" s="158" t="s">
        <v>92</v>
      </c>
      <c r="AV283" s="13" t="s">
        <v>92</v>
      </c>
      <c r="AW283" s="13" t="s">
        <v>39</v>
      </c>
      <c r="AX283" s="13" t="s">
        <v>83</v>
      </c>
      <c r="AY283" s="158" t="s">
        <v>161</v>
      </c>
    </row>
    <row r="284" spans="2:65" s="15" customFormat="1" ht="11.25">
      <c r="B284" s="174"/>
      <c r="D284" s="151" t="s">
        <v>170</v>
      </c>
      <c r="E284" s="175" t="s">
        <v>1</v>
      </c>
      <c r="F284" s="176" t="s">
        <v>377</v>
      </c>
      <c r="H284" s="177">
        <v>601.26300000000003</v>
      </c>
      <c r="I284" s="178"/>
      <c r="L284" s="174"/>
      <c r="M284" s="179"/>
      <c r="T284" s="180"/>
      <c r="AT284" s="175" t="s">
        <v>170</v>
      </c>
      <c r="AU284" s="175" t="s">
        <v>92</v>
      </c>
      <c r="AV284" s="15" t="s">
        <v>100</v>
      </c>
      <c r="AW284" s="15" t="s">
        <v>39</v>
      </c>
      <c r="AX284" s="15" t="s">
        <v>83</v>
      </c>
      <c r="AY284" s="175" t="s">
        <v>161</v>
      </c>
    </row>
    <row r="285" spans="2:65" s="12" customFormat="1" ht="11.25">
      <c r="B285" s="150"/>
      <c r="D285" s="151" t="s">
        <v>170</v>
      </c>
      <c r="E285" s="152" t="s">
        <v>1</v>
      </c>
      <c r="F285" s="153" t="s">
        <v>378</v>
      </c>
      <c r="H285" s="152" t="s">
        <v>1</v>
      </c>
      <c r="I285" s="154"/>
      <c r="L285" s="150"/>
      <c r="M285" s="155"/>
      <c r="T285" s="156"/>
      <c r="AT285" s="152" t="s">
        <v>170</v>
      </c>
      <c r="AU285" s="152" t="s">
        <v>92</v>
      </c>
      <c r="AV285" s="12" t="s">
        <v>90</v>
      </c>
      <c r="AW285" s="12" t="s">
        <v>39</v>
      </c>
      <c r="AX285" s="12" t="s">
        <v>83</v>
      </c>
      <c r="AY285" s="152" t="s">
        <v>161</v>
      </c>
    </row>
    <row r="286" spans="2:65" s="13" customFormat="1" ht="45">
      <c r="B286" s="157"/>
      <c r="D286" s="151" t="s">
        <v>170</v>
      </c>
      <c r="E286" s="158" t="s">
        <v>1</v>
      </c>
      <c r="F286" s="159" t="s">
        <v>379</v>
      </c>
      <c r="H286" s="160">
        <v>468.64299999999997</v>
      </c>
      <c r="I286" s="161"/>
      <c r="L286" s="157"/>
      <c r="M286" s="162"/>
      <c r="T286" s="163"/>
      <c r="AT286" s="158" t="s">
        <v>170</v>
      </c>
      <c r="AU286" s="158" t="s">
        <v>92</v>
      </c>
      <c r="AV286" s="13" t="s">
        <v>92</v>
      </c>
      <c r="AW286" s="13" t="s">
        <v>39</v>
      </c>
      <c r="AX286" s="13" t="s">
        <v>83</v>
      </c>
      <c r="AY286" s="158" t="s">
        <v>161</v>
      </c>
    </row>
    <row r="287" spans="2:65" s="13" customFormat="1" ht="56.25">
      <c r="B287" s="157"/>
      <c r="D287" s="151" t="s">
        <v>170</v>
      </c>
      <c r="E287" s="158" t="s">
        <v>1</v>
      </c>
      <c r="F287" s="159" t="s">
        <v>380</v>
      </c>
      <c r="H287" s="160">
        <v>57.762999999999998</v>
      </c>
      <c r="I287" s="161"/>
      <c r="L287" s="157"/>
      <c r="M287" s="162"/>
      <c r="T287" s="163"/>
      <c r="AT287" s="158" t="s">
        <v>170</v>
      </c>
      <c r="AU287" s="158" t="s">
        <v>92</v>
      </c>
      <c r="AV287" s="13" t="s">
        <v>92</v>
      </c>
      <c r="AW287" s="13" t="s">
        <v>39</v>
      </c>
      <c r="AX287" s="13" t="s">
        <v>83</v>
      </c>
      <c r="AY287" s="158" t="s">
        <v>161</v>
      </c>
    </row>
    <row r="288" spans="2:65" s="13" customFormat="1" ht="33.75">
      <c r="B288" s="157"/>
      <c r="D288" s="151" t="s">
        <v>170</v>
      </c>
      <c r="E288" s="158" t="s">
        <v>1</v>
      </c>
      <c r="F288" s="159" t="s">
        <v>381</v>
      </c>
      <c r="H288" s="160">
        <v>31.388000000000002</v>
      </c>
      <c r="I288" s="161"/>
      <c r="L288" s="157"/>
      <c r="M288" s="162"/>
      <c r="T288" s="163"/>
      <c r="AT288" s="158" t="s">
        <v>170</v>
      </c>
      <c r="AU288" s="158" t="s">
        <v>92</v>
      </c>
      <c r="AV288" s="13" t="s">
        <v>92</v>
      </c>
      <c r="AW288" s="13" t="s">
        <v>39</v>
      </c>
      <c r="AX288" s="13" t="s">
        <v>83</v>
      </c>
      <c r="AY288" s="158" t="s">
        <v>161</v>
      </c>
    </row>
    <row r="289" spans="2:51" s="13" customFormat="1" ht="33.75">
      <c r="B289" s="157"/>
      <c r="D289" s="151" t="s">
        <v>170</v>
      </c>
      <c r="E289" s="158" t="s">
        <v>1</v>
      </c>
      <c r="F289" s="159" t="s">
        <v>382</v>
      </c>
      <c r="H289" s="160">
        <v>31.67</v>
      </c>
      <c r="I289" s="161"/>
      <c r="L289" s="157"/>
      <c r="M289" s="162"/>
      <c r="T289" s="163"/>
      <c r="AT289" s="158" t="s">
        <v>170</v>
      </c>
      <c r="AU289" s="158" t="s">
        <v>92</v>
      </c>
      <c r="AV289" s="13" t="s">
        <v>92</v>
      </c>
      <c r="AW289" s="13" t="s">
        <v>39</v>
      </c>
      <c r="AX289" s="13" t="s">
        <v>83</v>
      </c>
      <c r="AY289" s="158" t="s">
        <v>161</v>
      </c>
    </row>
    <row r="290" spans="2:51" s="15" customFormat="1" ht="11.25">
      <c r="B290" s="174"/>
      <c r="D290" s="151" t="s">
        <v>170</v>
      </c>
      <c r="E290" s="175" t="s">
        <v>1</v>
      </c>
      <c r="F290" s="176" t="s">
        <v>377</v>
      </c>
      <c r="H290" s="177">
        <v>589.46399999999994</v>
      </c>
      <c r="I290" s="178"/>
      <c r="L290" s="174"/>
      <c r="M290" s="179"/>
      <c r="T290" s="180"/>
      <c r="AT290" s="175" t="s">
        <v>170</v>
      </c>
      <c r="AU290" s="175" t="s">
        <v>92</v>
      </c>
      <c r="AV290" s="15" t="s">
        <v>100</v>
      </c>
      <c r="AW290" s="15" t="s">
        <v>39</v>
      </c>
      <c r="AX290" s="15" t="s">
        <v>83</v>
      </c>
      <c r="AY290" s="175" t="s">
        <v>161</v>
      </c>
    </row>
    <row r="291" spans="2:51" s="12" customFormat="1" ht="11.25">
      <c r="B291" s="150"/>
      <c r="D291" s="151" t="s">
        <v>170</v>
      </c>
      <c r="E291" s="152" t="s">
        <v>1</v>
      </c>
      <c r="F291" s="153" t="s">
        <v>383</v>
      </c>
      <c r="H291" s="152" t="s">
        <v>1</v>
      </c>
      <c r="I291" s="154"/>
      <c r="L291" s="150"/>
      <c r="M291" s="155"/>
      <c r="T291" s="156"/>
      <c r="AT291" s="152" t="s">
        <v>170</v>
      </c>
      <c r="AU291" s="152" t="s">
        <v>92</v>
      </c>
      <c r="AV291" s="12" t="s">
        <v>90</v>
      </c>
      <c r="AW291" s="12" t="s">
        <v>39</v>
      </c>
      <c r="AX291" s="12" t="s">
        <v>83</v>
      </c>
      <c r="AY291" s="152" t="s">
        <v>161</v>
      </c>
    </row>
    <row r="292" spans="2:51" s="13" customFormat="1" ht="11.25">
      <c r="B292" s="157"/>
      <c r="D292" s="151" t="s">
        <v>170</v>
      </c>
      <c r="E292" s="158" t="s">
        <v>1</v>
      </c>
      <c r="F292" s="159" t="s">
        <v>384</v>
      </c>
      <c r="H292" s="160">
        <v>65.89</v>
      </c>
      <c r="I292" s="161"/>
      <c r="L292" s="157"/>
      <c r="M292" s="162"/>
      <c r="T292" s="163"/>
      <c r="AT292" s="158" t="s">
        <v>170</v>
      </c>
      <c r="AU292" s="158" t="s">
        <v>92</v>
      </c>
      <c r="AV292" s="13" t="s">
        <v>92</v>
      </c>
      <c r="AW292" s="13" t="s">
        <v>39</v>
      </c>
      <c r="AX292" s="13" t="s">
        <v>83</v>
      </c>
      <c r="AY292" s="158" t="s">
        <v>161</v>
      </c>
    </row>
    <row r="293" spans="2:51" s="15" customFormat="1" ht="11.25">
      <c r="B293" s="174"/>
      <c r="D293" s="151" t="s">
        <v>170</v>
      </c>
      <c r="E293" s="175" t="s">
        <v>1</v>
      </c>
      <c r="F293" s="176" t="s">
        <v>377</v>
      </c>
      <c r="H293" s="177">
        <v>65.89</v>
      </c>
      <c r="I293" s="178"/>
      <c r="L293" s="174"/>
      <c r="M293" s="179"/>
      <c r="T293" s="180"/>
      <c r="AT293" s="175" t="s">
        <v>170</v>
      </c>
      <c r="AU293" s="175" t="s">
        <v>92</v>
      </c>
      <c r="AV293" s="15" t="s">
        <v>100</v>
      </c>
      <c r="AW293" s="15" t="s">
        <v>39</v>
      </c>
      <c r="AX293" s="15" t="s">
        <v>83</v>
      </c>
      <c r="AY293" s="175" t="s">
        <v>161</v>
      </c>
    </row>
    <row r="294" spans="2:51" s="12" customFormat="1" ht="11.25">
      <c r="B294" s="150"/>
      <c r="D294" s="151" t="s">
        <v>170</v>
      </c>
      <c r="E294" s="152" t="s">
        <v>1</v>
      </c>
      <c r="F294" s="153" t="s">
        <v>385</v>
      </c>
      <c r="H294" s="152" t="s">
        <v>1</v>
      </c>
      <c r="I294" s="154"/>
      <c r="L294" s="150"/>
      <c r="M294" s="155"/>
      <c r="T294" s="156"/>
      <c r="AT294" s="152" t="s">
        <v>170</v>
      </c>
      <c r="AU294" s="152" t="s">
        <v>92</v>
      </c>
      <c r="AV294" s="12" t="s">
        <v>90</v>
      </c>
      <c r="AW294" s="12" t="s">
        <v>39</v>
      </c>
      <c r="AX294" s="12" t="s">
        <v>83</v>
      </c>
      <c r="AY294" s="152" t="s">
        <v>161</v>
      </c>
    </row>
    <row r="295" spans="2:51" s="13" customFormat="1" ht="33.75">
      <c r="B295" s="157"/>
      <c r="D295" s="151" t="s">
        <v>170</v>
      </c>
      <c r="E295" s="158" t="s">
        <v>1</v>
      </c>
      <c r="F295" s="159" t="s">
        <v>386</v>
      </c>
      <c r="H295" s="160">
        <v>67.313000000000002</v>
      </c>
      <c r="I295" s="161"/>
      <c r="L295" s="157"/>
      <c r="M295" s="162"/>
      <c r="T295" s="163"/>
      <c r="AT295" s="158" t="s">
        <v>170</v>
      </c>
      <c r="AU295" s="158" t="s">
        <v>92</v>
      </c>
      <c r="AV295" s="13" t="s">
        <v>92</v>
      </c>
      <c r="AW295" s="13" t="s">
        <v>39</v>
      </c>
      <c r="AX295" s="13" t="s">
        <v>83</v>
      </c>
      <c r="AY295" s="158" t="s">
        <v>161</v>
      </c>
    </row>
    <row r="296" spans="2:51" s="15" customFormat="1" ht="11.25">
      <c r="B296" s="174"/>
      <c r="D296" s="151" t="s">
        <v>170</v>
      </c>
      <c r="E296" s="175" t="s">
        <v>1</v>
      </c>
      <c r="F296" s="176" t="s">
        <v>377</v>
      </c>
      <c r="H296" s="177">
        <v>67.313000000000002</v>
      </c>
      <c r="I296" s="178"/>
      <c r="L296" s="174"/>
      <c r="M296" s="179"/>
      <c r="T296" s="180"/>
      <c r="AT296" s="175" t="s">
        <v>170</v>
      </c>
      <c r="AU296" s="175" t="s">
        <v>92</v>
      </c>
      <c r="AV296" s="15" t="s">
        <v>100</v>
      </c>
      <c r="AW296" s="15" t="s">
        <v>39</v>
      </c>
      <c r="AX296" s="15" t="s">
        <v>83</v>
      </c>
      <c r="AY296" s="175" t="s">
        <v>161</v>
      </c>
    </row>
    <row r="297" spans="2:51" s="12" customFormat="1" ht="11.25">
      <c r="B297" s="150"/>
      <c r="D297" s="151" t="s">
        <v>170</v>
      </c>
      <c r="E297" s="152" t="s">
        <v>1</v>
      </c>
      <c r="F297" s="153" t="s">
        <v>387</v>
      </c>
      <c r="H297" s="152" t="s">
        <v>1</v>
      </c>
      <c r="I297" s="154"/>
      <c r="L297" s="150"/>
      <c r="M297" s="155"/>
      <c r="T297" s="156"/>
      <c r="AT297" s="152" t="s">
        <v>170</v>
      </c>
      <c r="AU297" s="152" t="s">
        <v>92</v>
      </c>
      <c r="AV297" s="12" t="s">
        <v>90</v>
      </c>
      <c r="AW297" s="12" t="s">
        <v>39</v>
      </c>
      <c r="AX297" s="12" t="s">
        <v>83</v>
      </c>
      <c r="AY297" s="152" t="s">
        <v>161</v>
      </c>
    </row>
    <row r="298" spans="2:51" s="13" customFormat="1" ht="45">
      <c r="B298" s="157"/>
      <c r="D298" s="151" t="s">
        <v>170</v>
      </c>
      <c r="E298" s="158" t="s">
        <v>1</v>
      </c>
      <c r="F298" s="159" t="s">
        <v>388</v>
      </c>
      <c r="H298" s="160">
        <v>196.93799999999999</v>
      </c>
      <c r="I298" s="161"/>
      <c r="L298" s="157"/>
      <c r="M298" s="162"/>
      <c r="T298" s="163"/>
      <c r="AT298" s="158" t="s">
        <v>170</v>
      </c>
      <c r="AU298" s="158" t="s">
        <v>92</v>
      </c>
      <c r="AV298" s="13" t="s">
        <v>92</v>
      </c>
      <c r="AW298" s="13" t="s">
        <v>39</v>
      </c>
      <c r="AX298" s="13" t="s">
        <v>83</v>
      </c>
      <c r="AY298" s="158" t="s">
        <v>161</v>
      </c>
    </row>
    <row r="299" spans="2:51" s="13" customFormat="1" ht="33.75">
      <c r="B299" s="157"/>
      <c r="D299" s="151" t="s">
        <v>170</v>
      </c>
      <c r="E299" s="158" t="s">
        <v>1</v>
      </c>
      <c r="F299" s="159" t="s">
        <v>389</v>
      </c>
      <c r="H299" s="160">
        <v>39.475000000000001</v>
      </c>
      <c r="I299" s="161"/>
      <c r="L299" s="157"/>
      <c r="M299" s="162"/>
      <c r="T299" s="163"/>
      <c r="AT299" s="158" t="s">
        <v>170</v>
      </c>
      <c r="AU299" s="158" t="s">
        <v>92</v>
      </c>
      <c r="AV299" s="13" t="s">
        <v>92</v>
      </c>
      <c r="AW299" s="13" t="s">
        <v>39</v>
      </c>
      <c r="AX299" s="13" t="s">
        <v>83</v>
      </c>
      <c r="AY299" s="158" t="s">
        <v>161</v>
      </c>
    </row>
    <row r="300" spans="2:51" s="15" customFormat="1" ht="11.25">
      <c r="B300" s="174"/>
      <c r="D300" s="151" t="s">
        <v>170</v>
      </c>
      <c r="E300" s="175" t="s">
        <v>1</v>
      </c>
      <c r="F300" s="176" t="s">
        <v>377</v>
      </c>
      <c r="H300" s="177">
        <v>236.41299999999998</v>
      </c>
      <c r="I300" s="178"/>
      <c r="L300" s="174"/>
      <c r="M300" s="179"/>
      <c r="T300" s="180"/>
      <c r="AT300" s="175" t="s">
        <v>170</v>
      </c>
      <c r="AU300" s="175" t="s">
        <v>92</v>
      </c>
      <c r="AV300" s="15" t="s">
        <v>100</v>
      </c>
      <c r="AW300" s="15" t="s">
        <v>39</v>
      </c>
      <c r="AX300" s="15" t="s">
        <v>83</v>
      </c>
      <c r="AY300" s="175" t="s">
        <v>161</v>
      </c>
    </row>
    <row r="301" spans="2:51" s="12" customFormat="1" ht="11.25">
      <c r="B301" s="150"/>
      <c r="D301" s="151" t="s">
        <v>170</v>
      </c>
      <c r="E301" s="152" t="s">
        <v>1</v>
      </c>
      <c r="F301" s="153" t="s">
        <v>390</v>
      </c>
      <c r="H301" s="152" t="s">
        <v>1</v>
      </c>
      <c r="I301" s="154"/>
      <c r="L301" s="150"/>
      <c r="M301" s="155"/>
      <c r="T301" s="156"/>
      <c r="AT301" s="152" t="s">
        <v>170</v>
      </c>
      <c r="AU301" s="152" t="s">
        <v>92</v>
      </c>
      <c r="AV301" s="12" t="s">
        <v>90</v>
      </c>
      <c r="AW301" s="12" t="s">
        <v>39</v>
      </c>
      <c r="AX301" s="12" t="s">
        <v>83</v>
      </c>
      <c r="AY301" s="152" t="s">
        <v>161</v>
      </c>
    </row>
    <row r="302" spans="2:51" s="13" customFormat="1" ht="33.75">
      <c r="B302" s="157"/>
      <c r="D302" s="151" t="s">
        <v>170</v>
      </c>
      <c r="E302" s="158" t="s">
        <v>1</v>
      </c>
      <c r="F302" s="159" t="s">
        <v>391</v>
      </c>
      <c r="H302" s="160">
        <v>192.346</v>
      </c>
      <c r="I302" s="161"/>
      <c r="L302" s="157"/>
      <c r="M302" s="162"/>
      <c r="T302" s="163"/>
      <c r="AT302" s="158" t="s">
        <v>170</v>
      </c>
      <c r="AU302" s="158" t="s">
        <v>92</v>
      </c>
      <c r="AV302" s="13" t="s">
        <v>92</v>
      </c>
      <c r="AW302" s="13" t="s">
        <v>39</v>
      </c>
      <c r="AX302" s="13" t="s">
        <v>83</v>
      </c>
      <c r="AY302" s="158" t="s">
        <v>161</v>
      </c>
    </row>
    <row r="303" spans="2:51" s="15" customFormat="1" ht="11.25">
      <c r="B303" s="174"/>
      <c r="D303" s="151" t="s">
        <v>170</v>
      </c>
      <c r="E303" s="175" t="s">
        <v>1</v>
      </c>
      <c r="F303" s="176" t="s">
        <v>377</v>
      </c>
      <c r="H303" s="177">
        <v>192.346</v>
      </c>
      <c r="I303" s="178"/>
      <c r="L303" s="174"/>
      <c r="M303" s="179"/>
      <c r="T303" s="180"/>
      <c r="AT303" s="175" t="s">
        <v>170</v>
      </c>
      <c r="AU303" s="175" t="s">
        <v>92</v>
      </c>
      <c r="AV303" s="15" t="s">
        <v>100</v>
      </c>
      <c r="AW303" s="15" t="s">
        <v>39</v>
      </c>
      <c r="AX303" s="15" t="s">
        <v>83</v>
      </c>
      <c r="AY303" s="175" t="s">
        <v>161</v>
      </c>
    </row>
    <row r="304" spans="2:51" s="12" customFormat="1" ht="11.25">
      <c r="B304" s="150"/>
      <c r="D304" s="151" t="s">
        <v>170</v>
      </c>
      <c r="E304" s="152" t="s">
        <v>1</v>
      </c>
      <c r="F304" s="153" t="s">
        <v>392</v>
      </c>
      <c r="H304" s="152" t="s">
        <v>1</v>
      </c>
      <c r="I304" s="154"/>
      <c r="L304" s="150"/>
      <c r="M304" s="155"/>
      <c r="T304" s="156"/>
      <c r="AT304" s="152" t="s">
        <v>170</v>
      </c>
      <c r="AU304" s="152" t="s">
        <v>92</v>
      </c>
      <c r="AV304" s="12" t="s">
        <v>90</v>
      </c>
      <c r="AW304" s="12" t="s">
        <v>39</v>
      </c>
      <c r="AX304" s="12" t="s">
        <v>83</v>
      </c>
      <c r="AY304" s="152" t="s">
        <v>161</v>
      </c>
    </row>
    <row r="305" spans="2:65" s="13" customFormat="1" ht="33.75">
      <c r="B305" s="157"/>
      <c r="D305" s="151" t="s">
        <v>170</v>
      </c>
      <c r="E305" s="158" t="s">
        <v>1</v>
      </c>
      <c r="F305" s="159" t="s">
        <v>393</v>
      </c>
      <c r="H305" s="160">
        <v>117.79900000000001</v>
      </c>
      <c r="I305" s="161"/>
      <c r="L305" s="157"/>
      <c r="M305" s="162"/>
      <c r="T305" s="163"/>
      <c r="AT305" s="158" t="s">
        <v>170</v>
      </c>
      <c r="AU305" s="158" t="s">
        <v>92</v>
      </c>
      <c r="AV305" s="13" t="s">
        <v>92</v>
      </c>
      <c r="AW305" s="13" t="s">
        <v>39</v>
      </c>
      <c r="AX305" s="13" t="s">
        <v>83</v>
      </c>
      <c r="AY305" s="158" t="s">
        <v>161</v>
      </c>
    </row>
    <row r="306" spans="2:65" s="13" customFormat="1" ht="11.25">
      <c r="B306" s="157"/>
      <c r="D306" s="151" t="s">
        <v>170</v>
      </c>
      <c r="E306" s="158" t="s">
        <v>1</v>
      </c>
      <c r="F306" s="159" t="s">
        <v>394</v>
      </c>
      <c r="H306" s="160">
        <v>8.5310000000000006</v>
      </c>
      <c r="I306" s="161"/>
      <c r="L306" s="157"/>
      <c r="M306" s="162"/>
      <c r="T306" s="163"/>
      <c r="AT306" s="158" t="s">
        <v>170</v>
      </c>
      <c r="AU306" s="158" t="s">
        <v>92</v>
      </c>
      <c r="AV306" s="13" t="s">
        <v>92</v>
      </c>
      <c r="AW306" s="13" t="s">
        <v>39</v>
      </c>
      <c r="AX306" s="13" t="s">
        <v>83</v>
      </c>
      <c r="AY306" s="158" t="s">
        <v>161</v>
      </c>
    </row>
    <row r="307" spans="2:65" s="15" customFormat="1" ht="11.25">
      <c r="B307" s="174"/>
      <c r="D307" s="151" t="s">
        <v>170</v>
      </c>
      <c r="E307" s="175" t="s">
        <v>1</v>
      </c>
      <c r="F307" s="176" t="s">
        <v>377</v>
      </c>
      <c r="H307" s="177">
        <v>126.33000000000001</v>
      </c>
      <c r="I307" s="178"/>
      <c r="L307" s="174"/>
      <c r="M307" s="179"/>
      <c r="T307" s="180"/>
      <c r="AT307" s="175" t="s">
        <v>170</v>
      </c>
      <c r="AU307" s="175" t="s">
        <v>92</v>
      </c>
      <c r="AV307" s="15" t="s">
        <v>100</v>
      </c>
      <c r="AW307" s="15" t="s">
        <v>39</v>
      </c>
      <c r="AX307" s="15" t="s">
        <v>83</v>
      </c>
      <c r="AY307" s="175" t="s">
        <v>161</v>
      </c>
    </row>
    <row r="308" spans="2:65" s="12" customFormat="1" ht="11.25">
      <c r="B308" s="150"/>
      <c r="D308" s="151" t="s">
        <v>170</v>
      </c>
      <c r="E308" s="152" t="s">
        <v>1</v>
      </c>
      <c r="F308" s="153" t="s">
        <v>395</v>
      </c>
      <c r="H308" s="152" t="s">
        <v>1</v>
      </c>
      <c r="I308" s="154"/>
      <c r="L308" s="150"/>
      <c r="M308" s="155"/>
      <c r="T308" s="156"/>
      <c r="AT308" s="152" t="s">
        <v>170</v>
      </c>
      <c r="AU308" s="152" t="s">
        <v>92</v>
      </c>
      <c r="AV308" s="12" t="s">
        <v>90</v>
      </c>
      <c r="AW308" s="12" t="s">
        <v>39</v>
      </c>
      <c r="AX308" s="12" t="s">
        <v>83</v>
      </c>
      <c r="AY308" s="152" t="s">
        <v>161</v>
      </c>
    </row>
    <row r="309" spans="2:65" s="13" customFormat="1" ht="11.25">
      <c r="B309" s="157"/>
      <c r="D309" s="151" t="s">
        <v>170</v>
      </c>
      <c r="E309" s="158" t="s">
        <v>1</v>
      </c>
      <c r="F309" s="159" t="s">
        <v>396</v>
      </c>
      <c r="H309" s="160">
        <v>88.084000000000003</v>
      </c>
      <c r="I309" s="161"/>
      <c r="L309" s="157"/>
      <c r="M309" s="162"/>
      <c r="T309" s="163"/>
      <c r="AT309" s="158" t="s">
        <v>170</v>
      </c>
      <c r="AU309" s="158" t="s">
        <v>92</v>
      </c>
      <c r="AV309" s="13" t="s">
        <v>92</v>
      </c>
      <c r="AW309" s="13" t="s">
        <v>39</v>
      </c>
      <c r="AX309" s="13" t="s">
        <v>83</v>
      </c>
      <c r="AY309" s="158" t="s">
        <v>161</v>
      </c>
    </row>
    <row r="310" spans="2:65" s="15" customFormat="1" ht="11.25">
      <c r="B310" s="174"/>
      <c r="D310" s="151" t="s">
        <v>170</v>
      </c>
      <c r="E310" s="175" t="s">
        <v>1</v>
      </c>
      <c r="F310" s="176" t="s">
        <v>377</v>
      </c>
      <c r="H310" s="177">
        <v>88.084000000000003</v>
      </c>
      <c r="I310" s="178"/>
      <c r="L310" s="174"/>
      <c r="M310" s="179"/>
      <c r="T310" s="180"/>
      <c r="AT310" s="175" t="s">
        <v>170</v>
      </c>
      <c r="AU310" s="175" t="s">
        <v>92</v>
      </c>
      <c r="AV310" s="15" t="s">
        <v>100</v>
      </c>
      <c r="AW310" s="15" t="s">
        <v>39</v>
      </c>
      <c r="AX310" s="15" t="s">
        <v>83</v>
      </c>
      <c r="AY310" s="175" t="s">
        <v>161</v>
      </c>
    </row>
    <row r="311" spans="2:65" s="12" customFormat="1" ht="11.25">
      <c r="B311" s="150"/>
      <c r="D311" s="151" t="s">
        <v>170</v>
      </c>
      <c r="E311" s="152" t="s">
        <v>1</v>
      </c>
      <c r="F311" s="153" t="s">
        <v>397</v>
      </c>
      <c r="H311" s="152" t="s">
        <v>1</v>
      </c>
      <c r="I311" s="154"/>
      <c r="L311" s="150"/>
      <c r="M311" s="155"/>
      <c r="T311" s="156"/>
      <c r="AT311" s="152" t="s">
        <v>170</v>
      </c>
      <c r="AU311" s="152" t="s">
        <v>92</v>
      </c>
      <c r="AV311" s="12" t="s">
        <v>90</v>
      </c>
      <c r="AW311" s="12" t="s">
        <v>39</v>
      </c>
      <c r="AX311" s="12" t="s">
        <v>83</v>
      </c>
      <c r="AY311" s="152" t="s">
        <v>161</v>
      </c>
    </row>
    <row r="312" spans="2:65" s="13" customFormat="1" ht="11.25">
      <c r="B312" s="157"/>
      <c r="D312" s="151" t="s">
        <v>170</v>
      </c>
      <c r="E312" s="158" t="s">
        <v>1</v>
      </c>
      <c r="F312" s="159" t="s">
        <v>398</v>
      </c>
      <c r="H312" s="160">
        <v>14.535</v>
      </c>
      <c r="I312" s="161"/>
      <c r="L312" s="157"/>
      <c r="M312" s="162"/>
      <c r="T312" s="163"/>
      <c r="AT312" s="158" t="s">
        <v>170</v>
      </c>
      <c r="AU312" s="158" t="s">
        <v>92</v>
      </c>
      <c r="AV312" s="13" t="s">
        <v>92</v>
      </c>
      <c r="AW312" s="13" t="s">
        <v>39</v>
      </c>
      <c r="AX312" s="13" t="s">
        <v>83</v>
      </c>
      <c r="AY312" s="158" t="s">
        <v>161</v>
      </c>
    </row>
    <row r="313" spans="2:65" s="15" customFormat="1" ht="11.25">
      <c r="B313" s="174"/>
      <c r="D313" s="151" t="s">
        <v>170</v>
      </c>
      <c r="E313" s="175" t="s">
        <v>1</v>
      </c>
      <c r="F313" s="176" t="s">
        <v>377</v>
      </c>
      <c r="H313" s="177">
        <v>14.535</v>
      </c>
      <c r="I313" s="178"/>
      <c r="L313" s="174"/>
      <c r="M313" s="179"/>
      <c r="T313" s="180"/>
      <c r="AT313" s="175" t="s">
        <v>170</v>
      </c>
      <c r="AU313" s="175" t="s">
        <v>92</v>
      </c>
      <c r="AV313" s="15" t="s">
        <v>100</v>
      </c>
      <c r="AW313" s="15" t="s">
        <v>39</v>
      </c>
      <c r="AX313" s="15" t="s">
        <v>83</v>
      </c>
      <c r="AY313" s="175" t="s">
        <v>161</v>
      </c>
    </row>
    <row r="314" spans="2:65" s="12" customFormat="1" ht="11.25">
      <c r="B314" s="150"/>
      <c r="D314" s="151" t="s">
        <v>170</v>
      </c>
      <c r="E314" s="152" t="s">
        <v>1</v>
      </c>
      <c r="F314" s="153" t="s">
        <v>399</v>
      </c>
      <c r="H314" s="152" t="s">
        <v>1</v>
      </c>
      <c r="I314" s="154"/>
      <c r="L314" s="150"/>
      <c r="M314" s="155"/>
      <c r="T314" s="156"/>
      <c r="AT314" s="152" t="s">
        <v>170</v>
      </c>
      <c r="AU314" s="152" t="s">
        <v>92</v>
      </c>
      <c r="AV314" s="12" t="s">
        <v>90</v>
      </c>
      <c r="AW314" s="12" t="s">
        <v>39</v>
      </c>
      <c r="AX314" s="12" t="s">
        <v>83</v>
      </c>
      <c r="AY314" s="152" t="s">
        <v>161</v>
      </c>
    </row>
    <row r="315" spans="2:65" s="13" customFormat="1" ht="22.5">
      <c r="B315" s="157"/>
      <c r="D315" s="151" t="s">
        <v>170</v>
      </c>
      <c r="E315" s="158" t="s">
        <v>1</v>
      </c>
      <c r="F315" s="159" t="s">
        <v>400</v>
      </c>
      <c r="H315" s="160">
        <v>251.42500000000001</v>
      </c>
      <c r="I315" s="161"/>
      <c r="L315" s="157"/>
      <c r="M315" s="162"/>
      <c r="T315" s="163"/>
      <c r="AT315" s="158" t="s">
        <v>170</v>
      </c>
      <c r="AU315" s="158" t="s">
        <v>92</v>
      </c>
      <c r="AV315" s="13" t="s">
        <v>92</v>
      </c>
      <c r="AW315" s="13" t="s">
        <v>39</v>
      </c>
      <c r="AX315" s="13" t="s">
        <v>83</v>
      </c>
      <c r="AY315" s="158" t="s">
        <v>161</v>
      </c>
    </row>
    <row r="316" spans="2:65" s="13" customFormat="1" ht="11.25">
      <c r="B316" s="157"/>
      <c r="D316" s="151" t="s">
        <v>170</v>
      </c>
      <c r="E316" s="158" t="s">
        <v>1</v>
      </c>
      <c r="F316" s="159" t="s">
        <v>401</v>
      </c>
      <c r="H316" s="160">
        <v>300</v>
      </c>
      <c r="I316" s="161"/>
      <c r="L316" s="157"/>
      <c r="M316" s="162"/>
      <c r="T316" s="163"/>
      <c r="AT316" s="158" t="s">
        <v>170</v>
      </c>
      <c r="AU316" s="158" t="s">
        <v>92</v>
      </c>
      <c r="AV316" s="13" t="s">
        <v>92</v>
      </c>
      <c r="AW316" s="13" t="s">
        <v>39</v>
      </c>
      <c r="AX316" s="13" t="s">
        <v>83</v>
      </c>
      <c r="AY316" s="158" t="s">
        <v>161</v>
      </c>
    </row>
    <row r="317" spans="2:65" s="14" customFormat="1" ht="11.25">
      <c r="B317" s="167"/>
      <c r="D317" s="151" t="s">
        <v>170</v>
      </c>
      <c r="E317" s="168" t="s">
        <v>1</v>
      </c>
      <c r="F317" s="169" t="s">
        <v>237</v>
      </c>
      <c r="H317" s="170">
        <v>2533.0630000000001</v>
      </c>
      <c r="I317" s="171"/>
      <c r="L317" s="167"/>
      <c r="M317" s="172"/>
      <c r="T317" s="173"/>
      <c r="AT317" s="168" t="s">
        <v>170</v>
      </c>
      <c r="AU317" s="168" t="s">
        <v>92</v>
      </c>
      <c r="AV317" s="14" t="s">
        <v>168</v>
      </c>
      <c r="AW317" s="14" t="s">
        <v>39</v>
      </c>
      <c r="AX317" s="14" t="s">
        <v>90</v>
      </c>
      <c r="AY317" s="168" t="s">
        <v>161</v>
      </c>
    </row>
    <row r="318" spans="2:65" s="1" customFormat="1" ht="21.75" customHeight="1">
      <c r="B318" s="33"/>
      <c r="C318" s="137" t="s">
        <v>368</v>
      </c>
      <c r="D318" s="137" t="s">
        <v>163</v>
      </c>
      <c r="E318" s="138" t="s">
        <v>402</v>
      </c>
      <c r="F318" s="139" t="s">
        <v>403</v>
      </c>
      <c r="G318" s="140" t="s">
        <v>188</v>
      </c>
      <c r="H318" s="141">
        <v>1519.838</v>
      </c>
      <c r="I318" s="142"/>
      <c r="J318" s="143">
        <f>ROUND(I318*H318,2)</f>
        <v>0</v>
      </c>
      <c r="K318" s="139" t="s">
        <v>230</v>
      </c>
      <c r="L318" s="33"/>
      <c r="M318" s="144" t="s">
        <v>1</v>
      </c>
      <c r="N318" s="145" t="s">
        <v>48</v>
      </c>
      <c r="P318" s="146">
        <f>O318*H318</f>
        <v>0</v>
      </c>
      <c r="Q318" s="146">
        <v>0</v>
      </c>
      <c r="R318" s="146">
        <f>Q318*H318</f>
        <v>0</v>
      </c>
      <c r="S318" s="146">
        <v>1.0000000000000001E-5</v>
      </c>
      <c r="T318" s="147">
        <f>S318*H318</f>
        <v>1.5198380000000001E-2</v>
      </c>
      <c r="AR318" s="148" t="s">
        <v>168</v>
      </c>
      <c r="AT318" s="148" t="s">
        <v>163</v>
      </c>
      <c r="AU318" s="148" t="s">
        <v>92</v>
      </c>
      <c r="AY318" s="17" t="s">
        <v>161</v>
      </c>
      <c r="BE318" s="149">
        <f>IF(N318="základní",J318,0)</f>
        <v>0</v>
      </c>
      <c r="BF318" s="149">
        <f>IF(N318="snížená",J318,0)</f>
        <v>0</v>
      </c>
      <c r="BG318" s="149">
        <f>IF(N318="zákl. přenesená",J318,0)</f>
        <v>0</v>
      </c>
      <c r="BH318" s="149">
        <f>IF(N318="sníž. přenesená",J318,0)</f>
        <v>0</v>
      </c>
      <c r="BI318" s="149">
        <f>IF(N318="nulová",J318,0)</f>
        <v>0</v>
      </c>
      <c r="BJ318" s="17" t="s">
        <v>90</v>
      </c>
      <c r="BK318" s="149">
        <f>ROUND(I318*H318,2)</f>
        <v>0</v>
      </c>
      <c r="BL318" s="17" t="s">
        <v>168</v>
      </c>
      <c r="BM318" s="148" t="s">
        <v>404</v>
      </c>
    </row>
    <row r="319" spans="2:65" s="13" customFormat="1" ht="11.25">
      <c r="B319" s="157"/>
      <c r="D319" s="151" t="s">
        <v>170</v>
      </c>
      <c r="E319" s="158" t="s">
        <v>1</v>
      </c>
      <c r="F319" s="159" t="s">
        <v>405</v>
      </c>
      <c r="H319" s="160">
        <v>1519.838</v>
      </c>
      <c r="I319" s="161"/>
      <c r="L319" s="157"/>
      <c r="M319" s="162"/>
      <c r="T319" s="163"/>
      <c r="AT319" s="158" t="s">
        <v>170</v>
      </c>
      <c r="AU319" s="158" t="s">
        <v>92</v>
      </c>
      <c r="AV319" s="13" t="s">
        <v>92</v>
      </c>
      <c r="AW319" s="13" t="s">
        <v>39</v>
      </c>
      <c r="AX319" s="13" t="s">
        <v>90</v>
      </c>
      <c r="AY319" s="158" t="s">
        <v>161</v>
      </c>
    </row>
    <row r="320" spans="2:65" s="1" customFormat="1" ht="21.75" customHeight="1">
      <c r="B320" s="33"/>
      <c r="C320" s="137" t="s">
        <v>29</v>
      </c>
      <c r="D320" s="137" t="s">
        <v>163</v>
      </c>
      <c r="E320" s="138" t="s">
        <v>406</v>
      </c>
      <c r="F320" s="139" t="s">
        <v>407</v>
      </c>
      <c r="G320" s="140" t="s">
        <v>188</v>
      </c>
      <c r="H320" s="141">
        <v>506.613</v>
      </c>
      <c r="I320" s="142"/>
      <c r="J320" s="143">
        <f>ROUND(I320*H320,2)</f>
        <v>0</v>
      </c>
      <c r="K320" s="139" t="s">
        <v>230</v>
      </c>
      <c r="L320" s="33"/>
      <c r="M320" s="144" t="s">
        <v>1</v>
      </c>
      <c r="N320" s="145" t="s">
        <v>48</v>
      </c>
      <c r="P320" s="146">
        <f>O320*H320</f>
        <v>0</v>
      </c>
      <c r="Q320" s="146">
        <v>0</v>
      </c>
      <c r="R320" s="146">
        <f>Q320*H320</f>
        <v>0</v>
      </c>
      <c r="S320" s="146">
        <v>0</v>
      </c>
      <c r="T320" s="147">
        <f>S320*H320</f>
        <v>0</v>
      </c>
      <c r="AR320" s="148" t="s">
        <v>168</v>
      </c>
      <c r="AT320" s="148" t="s">
        <v>163</v>
      </c>
      <c r="AU320" s="148" t="s">
        <v>92</v>
      </c>
      <c r="AY320" s="17" t="s">
        <v>161</v>
      </c>
      <c r="BE320" s="149">
        <f>IF(N320="základní",J320,0)</f>
        <v>0</v>
      </c>
      <c r="BF320" s="149">
        <f>IF(N320="snížená",J320,0)</f>
        <v>0</v>
      </c>
      <c r="BG320" s="149">
        <f>IF(N320="zákl. přenesená",J320,0)</f>
        <v>0</v>
      </c>
      <c r="BH320" s="149">
        <f>IF(N320="sníž. přenesená",J320,0)</f>
        <v>0</v>
      </c>
      <c r="BI320" s="149">
        <f>IF(N320="nulová",J320,0)</f>
        <v>0</v>
      </c>
      <c r="BJ320" s="17" t="s">
        <v>90</v>
      </c>
      <c r="BK320" s="149">
        <f>ROUND(I320*H320,2)</f>
        <v>0</v>
      </c>
      <c r="BL320" s="17" t="s">
        <v>168</v>
      </c>
      <c r="BM320" s="148" t="s">
        <v>408</v>
      </c>
    </row>
    <row r="321" spans="2:65" s="13" customFormat="1" ht="11.25">
      <c r="B321" s="157"/>
      <c r="D321" s="151" t="s">
        <v>170</v>
      </c>
      <c r="E321" s="158" t="s">
        <v>1</v>
      </c>
      <c r="F321" s="159" t="s">
        <v>409</v>
      </c>
      <c r="H321" s="160">
        <v>506.613</v>
      </c>
      <c r="I321" s="161"/>
      <c r="L321" s="157"/>
      <c r="M321" s="162"/>
      <c r="T321" s="163"/>
      <c r="AT321" s="158" t="s">
        <v>170</v>
      </c>
      <c r="AU321" s="158" t="s">
        <v>92</v>
      </c>
      <c r="AV321" s="13" t="s">
        <v>92</v>
      </c>
      <c r="AW321" s="13" t="s">
        <v>39</v>
      </c>
      <c r="AX321" s="13" t="s">
        <v>90</v>
      </c>
      <c r="AY321" s="158" t="s">
        <v>161</v>
      </c>
    </row>
    <row r="322" spans="2:65" s="1" customFormat="1" ht="21.75" customHeight="1">
      <c r="B322" s="33"/>
      <c r="C322" s="137" t="s">
        <v>404</v>
      </c>
      <c r="D322" s="137" t="s">
        <v>163</v>
      </c>
      <c r="E322" s="138" t="s">
        <v>410</v>
      </c>
      <c r="F322" s="139" t="s">
        <v>411</v>
      </c>
      <c r="G322" s="140" t="s">
        <v>188</v>
      </c>
      <c r="H322" s="141">
        <v>2533.0630000000001</v>
      </c>
      <c r="I322" s="142"/>
      <c r="J322" s="143">
        <f>ROUND(I322*H322,2)</f>
        <v>0</v>
      </c>
      <c r="K322" s="139" t="s">
        <v>230</v>
      </c>
      <c r="L322" s="33"/>
      <c r="M322" s="144" t="s">
        <v>1</v>
      </c>
      <c r="N322" s="145" t="s">
        <v>48</v>
      </c>
      <c r="P322" s="146">
        <f>O322*H322</f>
        <v>0</v>
      </c>
      <c r="Q322" s="146">
        <v>1.0000000000000001E-5</v>
      </c>
      <c r="R322" s="146">
        <f>Q322*H322</f>
        <v>2.5330630000000003E-2</v>
      </c>
      <c r="S322" s="146">
        <v>0</v>
      </c>
      <c r="T322" s="147">
        <f>S322*H322</f>
        <v>0</v>
      </c>
      <c r="AR322" s="148" t="s">
        <v>168</v>
      </c>
      <c r="AT322" s="148" t="s">
        <v>163</v>
      </c>
      <c r="AU322" s="148" t="s">
        <v>92</v>
      </c>
      <c r="AY322" s="17" t="s">
        <v>161</v>
      </c>
      <c r="BE322" s="149">
        <f>IF(N322="základní",J322,0)</f>
        <v>0</v>
      </c>
      <c r="BF322" s="149">
        <f>IF(N322="snížená",J322,0)</f>
        <v>0</v>
      </c>
      <c r="BG322" s="149">
        <f>IF(N322="zákl. přenesená",J322,0)</f>
        <v>0</v>
      </c>
      <c r="BH322" s="149">
        <f>IF(N322="sníž. přenesená",J322,0)</f>
        <v>0</v>
      </c>
      <c r="BI322" s="149">
        <f>IF(N322="nulová",J322,0)</f>
        <v>0</v>
      </c>
      <c r="BJ322" s="17" t="s">
        <v>90</v>
      </c>
      <c r="BK322" s="149">
        <f>ROUND(I322*H322,2)</f>
        <v>0</v>
      </c>
      <c r="BL322" s="17" t="s">
        <v>168</v>
      </c>
      <c r="BM322" s="148" t="s">
        <v>412</v>
      </c>
    </row>
    <row r="323" spans="2:65" s="13" customFormat="1" ht="11.25">
      <c r="B323" s="157"/>
      <c r="D323" s="151" t="s">
        <v>170</v>
      </c>
      <c r="E323" s="158" t="s">
        <v>1</v>
      </c>
      <c r="F323" s="159" t="s">
        <v>413</v>
      </c>
      <c r="H323" s="160">
        <v>2533.0630000000001</v>
      </c>
      <c r="I323" s="161"/>
      <c r="L323" s="157"/>
      <c r="M323" s="162"/>
      <c r="T323" s="163"/>
      <c r="AT323" s="158" t="s">
        <v>170</v>
      </c>
      <c r="AU323" s="158" t="s">
        <v>92</v>
      </c>
      <c r="AV323" s="13" t="s">
        <v>92</v>
      </c>
      <c r="AW323" s="13" t="s">
        <v>39</v>
      </c>
      <c r="AX323" s="13" t="s">
        <v>90</v>
      </c>
      <c r="AY323" s="158" t="s">
        <v>161</v>
      </c>
    </row>
    <row r="324" spans="2:65" s="1" customFormat="1" ht="16.5" customHeight="1">
      <c r="B324" s="33"/>
      <c r="C324" s="137" t="s">
        <v>414</v>
      </c>
      <c r="D324" s="137" t="s">
        <v>163</v>
      </c>
      <c r="E324" s="138" t="s">
        <v>415</v>
      </c>
      <c r="F324" s="139" t="s">
        <v>416</v>
      </c>
      <c r="G324" s="140" t="s">
        <v>188</v>
      </c>
      <c r="H324" s="141">
        <v>1013.225</v>
      </c>
      <c r="I324" s="142"/>
      <c r="J324" s="143">
        <f>ROUND(I324*H324,2)</f>
        <v>0</v>
      </c>
      <c r="K324" s="139" t="s">
        <v>230</v>
      </c>
      <c r="L324" s="33"/>
      <c r="M324" s="144" t="s">
        <v>1</v>
      </c>
      <c r="N324" s="145" t="s">
        <v>48</v>
      </c>
      <c r="P324" s="146">
        <f>O324*H324</f>
        <v>0</v>
      </c>
      <c r="Q324" s="146">
        <v>0.02</v>
      </c>
      <c r="R324" s="146">
        <f>Q324*H324</f>
        <v>20.264500000000002</v>
      </c>
      <c r="S324" s="146">
        <v>0</v>
      </c>
      <c r="T324" s="147">
        <f>S324*H324</f>
        <v>0</v>
      </c>
      <c r="AR324" s="148" t="s">
        <v>168</v>
      </c>
      <c r="AT324" s="148" t="s">
        <v>163</v>
      </c>
      <c r="AU324" s="148" t="s">
        <v>92</v>
      </c>
      <c r="AY324" s="17" t="s">
        <v>161</v>
      </c>
      <c r="BE324" s="149">
        <f>IF(N324="základní",J324,0)</f>
        <v>0</v>
      </c>
      <c r="BF324" s="149">
        <f>IF(N324="snížená",J324,0)</f>
        <v>0</v>
      </c>
      <c r="BG324" s="149">
        <f>IF(N324="zákl. přenesená",J324,0)</f>
        <v>0</v>
      </c>
      <c r="BH324" s="149">
        <f>IF(N324="sníž. přenesená",J324,0)</f>
        <v>0</v>
      </c>
      <c r="BI324" s="149">
        <f>IF(N324="nulová",J324,0)</f>
        <v>0</v>
      </c>
      <c r="BJ324" s="17" t="s">
        <v>90</v>
      </c>
      <c r="BK324" s="149">
        <f>ROUND(I324*H324,2)</f>
        <v>0</v>
      </c>
      <c r="BL324" s="17" t="s">
        <v>168</v>
      </c>
      <c r="BM324" s="148" t="s">
        <v>417</v>
      </c>
    </row>
    <row r="325" spans="2:65" s="13" customFormat="1" ht="11.25">
      <c r="B325" s="157"/>
      <c r="D325" s="151" t="s">
        <v>170</v>
      </c>
      <c r="E325" s="158" t="s">
        <v>1</v>
      </c>
      <c r="F325" s="159" t="s">
        <v>418</v>
      </c>
      <c r="H325" s="160">
        <v>1013.225</v>
      </c>
      <c r="I325" s="161"/>
      <c r="L325" s="157"/>
      <c r="M325" s="162"/>
      <c r="T325" s="163"/>
      <c r="AT325" s="158" t="s">
        <v>170</v>
      </c>
      <c r="AU325" s="158" t="s">
        <v>92</v>
      </c>
      <c r="AV325" s="13" t="s">
        <v>92</v>
      </c>
      <c r="AW325" s="13" t="s">
        <v>39</v>
      </c>
      <c r="AX325" s="13" t="s">
        <v>90</v>
      </c>
      <c r="AY325" s="158" t="s">
        <v>161</v>
      </c>
    </row>
    <row r="326" spans="2:65" s="1" customFormat="1" ht="16.5" customHeight="1">
      <c r="B326" s="33"/>
      <c r="C326" s="137" t="s">
        <v>408</v>
      </c>
      <c r="D326" s="137" t="s">
        <v>163</v>
      </c>
      <c r="E326" s="138" t="s">
        <v>419</v>
      </c>
      <c r="F326" s="139" t="s">
        <v>420</v>
      </c>
      <c r="G326" s="140" t="s">
        <v>188</v>
      </c>
      <c r="H326" s="141">
        <v>2533.0630000000001</v>
      </c>
      <c r="I326" s="142"/>
      <c r="J326" s="143">
        <f>ROUND(I326*H326,2)</f>
        <v>0</v>
      </c>
      <c r="K326" s="139" t="s">
        <v>230</v>
      </c>
      <c r="L326" s="33"/>
      <c r="M326" s="144" t="s">
        <v>1</v>
      </c>
      <c r="N326" s="145" t="s">
        <v>48</v>
      </c>
      <c r="P326" s="146">
        <f>O326*H326</f>
        <v>0</v>
      </c>
      <c r="Q326" s="146">
        <v>3.0000000000000001E-3</v>
      </c>
      <c r="R326" s="146">
        <f>Q326*H326</f>
        <v>7.5991890000000009</v>
      </c>
      <c r="S326" s="146">
        <v>0</v>
      </c>
      <c r="T326" s="147">
        <f>S326*H326</f>
        <v>0</v>
      </c>
      <c r="AR326" s="148" t="s">
        <v>168</v>
      </c>
      <c r="AT326" s="148" t="s">
        <v>163</v>
      </c>
      <c r="AU326" s="148" t="s">
        <v>92</v>
      </c>
      <c r="AY326" s="17" t="s">
        <v>161</v>
      </c>
      <c r="BE326" s="149">
        <f>IF(N326="základní",J326,0)</f>
        <v>0</v>
      </c>
      <c r="BF326" s="149">
        <f>IF(N326="snížená",J326,0)</f>
        <v>0</v>
      </c>
      <c r="BG326" s="149">
        <f>IF(N326="zákl. přenesená",J326,0)</f>
        <v>0</v>
      </c>
      <c r="BH326" s="149">
        <f>IF(N326="sníž. přenesená",J326,0)</f>
        <v>0</v>
      </c>
      <c r="BI326" s="149">
        <f>IF(N326="nulová",J326,0)</f>
        <v>0</v>
      </c>
      <c r="BJ326" s="17" t="s">
        <v>90</v>
      </c>
      <c r="BK326" s="149">
        <f>ROUND(I326*H326,2)</f>
        <v>0</v>
      </c>
      <c r="BL326" s="17" t="s">
        <v>168</v>
      </c>
      <c r="BM326" s="148" t="s">
        <v>421</v>
      </c>
    </row>
    <row r="327" spans="2:65" s="13" customFormat="1" ht="11.25">
      <c r="B327" s="157"/>
      <c r="D327" s="151" t="s">
        <v>170</v>
      </c>
      <c r="E327" s="158" t="s">
        <v>1</v>
      </c>
      <c r="F327" s="159" t="s">
        <v>413</v>
      </c>
      <c r="H327" s="160">
        <v>2533.0630000000001</v>
      </c>
      <c r="I327" s="161"/>
      <c r="L327" s="157"/>
      <c r="M327" s="162"/>
      <c r="T327" s="163"/>
      <c r="AT327" s="158" t="s">
        <v>170</v>
      </c>
      <c r="AU327" s="158" t="s">
        <v>92</v>
      </c>
      <c r="AV327" s="13" t="s">
        <v>92</v>
      </c>
      <c r="AW327" s="13" t="s">
        <v>39</v>
      </c>
      <c r="AX327" s="13" t="s">
        <v>90</v>
      </c>
      <c r="AY327" s="158" t="s">
        <v>161</v>
      </c>
    </row>
    <row r="328" spans="2:65" s="1" customFormat="1" ht="16.5" customHeight="1">
      <c r="B328" s="33"/>
      <c r="C328" s="137" t="s">
        <v>422</v>
      </c>
      <c r="D328" s="137" t="s">
        <v>163</v>
      </c>
      <c r="E328" s="138" t="s">
        <v>423</v>
      </c>
      <c r="F328" s="139" t="s">
        <v>424</v>
      </c>
      <c r="G328" s="140" t="s">
        <v>188</v>
      </c>
      <c r="H328" s="141">
        <v>2533.0630000000001</v>
      </c>
      <c r="I328" s="142"/>
      <c r="J328" s="143">
        <f>ROUND(I328*H328,2)</f>
        <v>0</v>
      </c>
      <c r="K328" s="139" t="s">
        <v>230</v>
      </c>
      <c r="L328" s="33"/>
      <c r="M328" s="144" t="s">
        <v>1</v>
      </c>
      <c r="N328" s="145" t="s">
        <v>48</v>
      </c>
      <c r="P328" s="146">
        <f>O328*H328</f>
        <v>0</v>
      </c>
      <c r="Q328" s="146">
        <v>2.5000000000000001E-4</v>
      </c>
      <c r="R328" s="146">
        <f>Q328*H328</f>
        <v>0.63326575000000007</v>
      </c>
      <c r="S328" s="146">
        <v>0</v>
      </c>
      <c r="T328" s="147">
        <f>S328*H328</f>
        <v>0</v>
      </c>
      <c r="AR328" s="148" t="s">
        <v>168</v>
      </c>
      <c r="AT328" s="148" t="s">
        <v>163</v>
      </c>
      <c r="AU328" s="148" t="s">
        <v>92</v>
      </c>
      <c r="AY328" s="17" t="s">
        <v>161</v>
      </c>
      <c r="BE328" s="149">
        <f>IF(N328="základní",J328,0)</f>
        <v>0</v>
      </c>
      <c r="BF328" s="149">
        <f>IF(N328="snížená",J328,0)</f>
        <v>0</v>
      </c>
      <c r="BG328" s="149">
        <f>IF(N328="zákl. přenesená",J328,0)</f>
        <v>0</v>
      </c>
      <c r="BH328" s="149">
        <f>IF(N328="sníž. přenesená",J328,0)</f>
        <v>0</v>
      </c>
      <c r="BI328" s="149">
        <f>IF(N328="nulová",J328,0)</f>
        <v>0</v>
      </c>
      <c r="BJ328" s="17" t="s">
        <v>90</v>
      </c>
      <c r="BK328" s="149">
        <f>ROUND(I328*H328,2)</f>
        <v>0</v>
      </c>
      <c r="BL328" s="17" t="s">
        <v>168</v>
      </c>
      <c r="BM328" s="148" t="s">
        <v>425</v>
      </c>
    </row>
    <row r="329" spans="2:65" s="13" customFormat="1" ht="11.25">
      <c r="B329" s="157"/>
      <c r="D329" s="151" t="s">
        <v>170</v>
      </c>
      <c r="E329" s="158" t="s">
        <v>1</v>
      </c>
      <c r="F329" s="159" t="s">
        <v>413</v>
      </c>
      <c r="H329" s="160">
        <v>2533.0630000000001</v>
      </c>
      <c r="I329" s="161"/>
      <c r="L329" s="157"/>
      <c r="M329" s="162"/>
      <c r="T329" s="163"/>
      <c r="AT329" s="158" t="s">
        <v>170</v>
      </c>
      <c r="AU329" s="158" t="s">
        <v>92</v>
      </c>
      <c r="AV329" s="13" t="s">
        <v>92</v>
      </c>
      <c r="AW329" s="13" t="s">
        <v>39</v>
      </c>
      <c r="AX329" s="13" t="s">
        <v>90</v>
      </c>
      <c r="AY329" s="158" t="s">
        <v>161</v>
      </c>
    </row>
    <row r="330" spans="2:65" s="1" customFormat="1" ht="16.5" customHeight="1">
      <c r="B330" s="33"/>
      <c r="C330" s="137" t="s">
        <v>412</v>
      </c>
      <c r="D330" s="137" t="s">
        <v>163</v>
      </c>
      <c r="E330" s="138" t="s">
        <v>426</v>
      </c>
      <c r="F330" s="139" t="s">
        <v>427</v>
      </c>
      <c r="G330" s="140" t="s">
        <v>188</v>
      </c>
      <c r="H330" s="141">
        <v>506.613</v>
      </c>
      <c r="I330" s="142"/>
      <c r="J330" s="143">
        <f>ROUND(I330*H330,2)</f>
        <v>0</v>
      </c>
      <c r="K330" s="139" t="s">
        <v>230</v>
      </c>
      <c r="L330" s="33"/>
      <c r="M330" s="144" t="s">
        <v>1</v>
      </c>
      <c r="N330" s="145" t="s">
        <v>48</v>
      </c>
      <c r="P330" s="146">
        <f>O330*H330</f>
        <v>0</v>
      </c>
      <c r="Q330" s="146">
        <v>2.0000000000000001E-4</v>
      </c>
      <c r="R330" s="146">
        <f>Q330*H330</f>
        <v>0.1013226</v>
      </c>
      <c r="S330" s="146">
        <v>0</v>
      </c>
      <c r="T330" s="147">
        <f>S330*H330</f>
        <v>0</v>
      </c>
      <c r="AR330" s="148" t="s">
        <v>168</v>
      </c>
      <c r="AT330" s="148" t="s">
        <v>163</v>
      </c>
      <c r="AU330" s="148" t="s">
        <v>92</v>
      </c>
      <c r="AY330" s="17" t="s">
        <v>161</v>
      </c>
      <c r="BE330" s="149">
        <f>IF(N330="základní",J330,0)</f>
        <v>0</v>
      </c>
      <c r="BF330" s="149">
        <f>IF(N330="snížená",J330,0)</f>
        <v>0</v>
      </c>
      <c r="BG330" s="149">
        <f>IF(N330="zákl. přenesená",J330,0)</f>
        <v>0</v>
      </c>
      <c r="BH330" s="149">
        <f>IF(N330="sníž. přenesená",J330,0)</f>
        <v>0</v>
      </c>
      <c r="BI330" s="149">
        <f>IF(N330="nulová",J330,0)</f>
        <v>0</v>
      </c>
      <c r="BJ330" s="17" t="s">
        <v>90</v>
      </c>
      <c r="BK330" s="149">
        <f>ROUND(I330*H330,2)</f>
        <v>0</v>
      </c>
      <c r="BL330" s="17" t="s">
        <v>168</v>
      </c>
      <c r="BM330" s="148" t="s">
        <v>428</v>
      </c>
    </row>
    <row r="331" spans="2:65" s="13" customFormat="1" ht="11.25">
      <c r="B331" s="157"/>
      <c r="D331" s="151" t="s">
        <v>170</v>
      </c>
      <c r="E331" s="158" t="s">
        <v>1</v>
      </c>
      <c r="F331" s="159" t="s">
        <v>409</v>
      </c>
      <c r="H331" s="160">
        <v>506.613</v>
      </c>
      <c r="I331" s="161"/>
      <c r="L331" s="157"/>
      <c r="M331" s="162"/>
      <c r="T331" s="163"/>
      <c r="AT331" s="158" t="s">
        <v>170</v>
      </c>
      <c r="AU331" s="158" t="s">
        <v>92</v>
      </c>
      <c r="AV331" s="13" t="s">
        <v>92</v>
      </c>
      <c r="AW331" s="13" t="s">
        <v>39</v>
      </c>
      <c r="AX331" s="13" t="s">
        <v>90</v>
      </c>
      <c r="AY331" s="158" t="s">
        <v>161</v>
      </c>
    </row>
    <row r="332" spans="2:65" s="1" customFormat="1" ht="16.5" customHeight="1">
      <c r="B332" s="33"/>
      <c r="C332" s="137" t="s">
        <v>429</v>
      </c>
      <c r="D332" s="137" t="s">
        <v>163</v>
      </c>
      <c r="E332" s="138" t="s">
        <v>430</v>
      </c>
      <c r="F332" s="139" t="s">
        <v>431</v>
      </c>
      <c r="G332" s="140" t="s">
        <v>188</v>
      </c>
      <c r="H332" s="141">
        <v>660.05700000000002</v>
      </c>
      <c r="I332" s="142"/>
      <c r="J332" s="143">
        <f>ROUND(I332*H332,2)</f>
        <v>0</v>
      </c>
      <c r="K332" s="139" t="s">
        <v>230</v>
      </c>
      <c r="L332" s="33"/>
      <c r="M332" s="144" t="s">
        <v>1</v>
      </c>
      <c r="N332" s="145" t="s">
        <v>48</v>
      </c>
      <c r="P332" s="146">
        <f>O332*H332</f>
        <v>0</v>
      </c>
      <c r="Q332" s="146">
        <v>6.0000000000000001E-3</v>
      </c>
      <c r="R332" s="146">
        <f>Q332*H332</f>
        <v>3.9603420000000003</v>
      </c>
      <c r="S332" s="146">
        <v>0</v>
      </c>
      <c r="T332" s="147">
        <f>S332*H332</f>
        <v>0</v>
      </c>
      <c r="AR332" s="148" t="s">
        <v>168</v>
      </c>
      <c r="AT332" s="148" t="s">
        <v>163</v>
      </c>
      <c r="AU332" s="148" t="s">
        <v>92</v>
      </c>
      <c r="AY332" s="17" t="s">
        <v>161</v>
      </c>
      <c r="BE332" s="149">
        <f>IF(N332="základní",J332,0)</f>
        <v>0</v>
      </c>
      <c r="BF332" s="149">
        <f>IF(N332="snížená",J332,0)</f>
        <v>0</v>
      </c>
      <c r="BG332" s="149">
        <f>IF(N332="zákl. přenesená",J332,0)</f>
        <v>0</v>
      </c>
      <c r="BH332" s="149">
        <f>IF(N332="sníž. přenesená",J332,0)</f>
        <v>0</v>
      </c>
      <c r="BI332" s="149">
        <f>IF(N332="nulová",J332,0)</f>
        <v>0</v>
      </c>
      <c r="BJ332" s="17" t="s">
        <v>90</v>
      </c>
      <c r="BK332" s="149">
        <f>ROUND(I332*H332,2)</f>
        <v>0</v>
      </c>
      <c r="BL332" s="17" t="s">
        <v>168</v>
      </c>
      <c r="BM332" s="148" t="s">
        <v>432</v>
      </c>
    </row>
    <row r="333" spans="2:65" s="12" customFormat="1" ht="11.25">
      <c r="B333" s="150"/>
      <c r="D333" s="151" t="s">
        <v>170</v>
      </c>
      <c r="E333" s="152" t="s">
        <v>1</v>
      </c>
      <c r="F333" s="153" t="s">
        <v>378</v>
      </c>
      <c r="H333" s="152" t="s">
        <v>1</v>
      </c>
      <c r="I333" s="154"/>
      <c r="L333" s="150"/>
      <c r="M333" s="155"/>
      <c r="T333" s="156"/>
      <c r="AT333" s="152" t="s">
        <v>170</v>
      </c>
      <c r="AU333" s="152" t="s">
        <v>92</v>
      </c>
      <c r="AV333" s="12" t="s">
        <v>90</v>
      </c>
      <c r="AW333" s="12" t="s">
        <v>39</v>
      </c>
      <c r="AX333" s="12" t="s">
        <v>83</v>
      </c>
      <c r="AY333" s="152" t="s">
        <v>161</v>
      </c>
    </row>
    <row r="334" spans="2:65" s="13" customFormat="1" ht="33.75">
      <c r="B334" s="157"/>
      <c r="D334" s="151" t="s">
        <v>170</v>
      </c>
      <c r="E334" s="158" t="s">
        <v>1</v>
      </c>
      <c r="F334" s="159" t="s">
        <v>433</v>
      </c>
      <c r="H334" s="160">
        <v>125.783</v>
      </c>
      <c r="I334" s="161"/>
      <c r="L334" s="157"/>
      <c r="M334" s="162"/>
      <c r="T334" s="163"/>
      <c r="AT334" s="158" t="s">
        <v>170</v>
      </c>
      <c r="AU334" s="158" t="s">
        <v>92</v>
      </c>
      <c r="AV334" s="13" t="s">
        <v>92</v>
      </c>
      <c r="AW334" s="13" t="s">
        <v>39</v>
      </c>
      <c r="AX334" s="13" t="s">
        <v>83</v>
      </c>
      <c r="AY334" s="158" t="s">
        <v>161</v>
      </c>
    </row>
    <row r="335" spans="2:65" s="13" customFormat="1" ht="11.25">
      <c r="B335" s="157"/>
      <c r="D335" s="151" t="s">
        <v>170</v>
      </c>
      <c r="E335" s="158" t="s">
        <v>1</v>
      </c>
      <c r="F335" s="159" t="s">
        <v>434</v>
      </c>
      <c r="H335" s="160">
        <v>19.350000000000001</v>
      </c>
      <c r="I335" s="161"/>
      <c r="L335" s="157"/>
      <c r="M335" s="162"/>
      <c r="T335" s="163"/>
      <c r="AT335" s="158" t="s">
        <v>170</v>
      </c>
      <c r="AU335" s="158" t="s">
        <v>92</v>
      </c>
      <c r="AV335" s="13" t="s">
        <v>92</v>
      </c>
      <c r="AW335" s="13" t="s">
        <v>39</v>
      </c>
      <c r="AX335" s="13" t="s">
        <v>83</v>
      </c>
      <c r="AY335" s="158" t="s">
        <v>161</v>
      </c>
    </row>
    <row r="336" spans="2:65" s="15" customFormat="1" ht="11.25">
      <c r="B336" s="174"/>
      <c r="D336" s="151" t="s">
        <v>170</v>
      </c>
      <c r="E336" s="175" t="s">
        <v>1</v>
      </c>
      <c r="F336" s="176" t="s">
        <v>377</v>
      </c>
      <c r="H336" s="177">
        <v>145.13300000000001</v>
      </c>
      <c r="I336" s="178"/>
      <c r="L336" s="174"/>
      <c r="M336" s="179"/>
      <c r="T336" s="180"/>
      <c r="AT336" s="175" t="s">
        <v>170</v>
      </c>
      <c r="AU336" s="175" t="s">
        <v>92</v>
      </c>
      <c r="AV336" s="15" t="s">
        <v>100</v>
      </c>
      <c r="AW336" s="15" t="s">
        <v>39</v>
      </c>
      <c r="AX336" s="15" t="s">
        <v>83</v>
      </c>
      <c r="AY336" s="175" t="s">
        <v>161</v>
      </c>
    </row>
    <row r="337" spans="2:51" s="12" customFormat="1" ht="11.25">
      <c r="B337" s="150"/>
      <c r="D337" s="151" t="s">
        <v>170</v>
      </c>
      <c r="E337" s="152" t="s">
        <v>1</v>
      </c>
      <c r="F337" s="153" t="s">
        <v>370</v>
      </c>
      <c r="H337" s="152" t="s">
        <v>1</v>
      </c>
      <c r="I337" s="154"/>
      <c r="L337" s="150"/>
      <c r="M337" s="155"/>
      <c r="T337" s="156"/>
      <c r="AT337" s="152" t="s">
        <v>170</v>
      </c>
      <c r="AU337" s="152" t="s">
        <v>92</v>
      </c>
      <c r="AV337" s="12" t="s">
        <v>90</v>
      </c>
      <c r="AW337" s="12" t="s">
        <v>39</v>
      </c>
      <c r="AX337" s="12" t="s">
        <v>83</v>
      </c>
      <c r="AY337" s="152" t="s">
        <v>161</v>
      </c>
    </row>
    <row r="338" spans="2:51" s="13" customFormat="1" ht="33.75">
      <c r="B338" s="157"/>
      <c r="D338" s="151" t="s">
        <v>170</v>
      </c>
      <c r="E338" s="158" t="s">
        <v>1</v>
      </c>
      <c r="F338" s="159" t="s">
        <v>435</v>
      </c>
      <c r="H338" s="160">
        <v>136.649</v>
      </c>
      <c r="I338" s="161"/>
      <c r="L338" s="157"/>
      <c r="M338" s="162"/>
      <c r="T338" s="163"/>
      <c r="AT338" s="158" t="s">
        <v>170</v>
      </c>
      <c r="AU338" s="158" t="s">
        <v>92</v>
      </c>
      <c r="AV338" s="13" t="s">
        <v>92</v>
      </c>
      <c r="AW338" s="13" t="s">
        <v>39</v>
      </c>
      <c r="AX338" s="13" t="s">
        <v>83</v>
      </c>
      <c r="AY338" s="158" t="s">
        <v>161</v>
      </c>
    </row>
    <row r="339" spans="2:51" s="13" customFormat="1" ht="11.25">
      <c r="B339" s="157"/>
      <c r="D339" s="151" t="s">
        <v>170</v>
      </c>
      <c r="E339" s="158" t="s">
        <v>1</v>
      </c>
      <c r="F339" s="159" t="s">
        <v>436</v>
      </c>
      <c r="H339" s="160">
        <v>13.163</v>
      </c>
      <c r="I339" s="161"/>
      <c r="L339" s="157"/>
      <c r="M339" s="162"/>
      <c r="T339" s="163"/>
      <c r="AT339" s="158" t="s">
        <v>170</v>
      </c>
      <c r="AU339" s="158" t="s">
        <v>92</v>
      </c>
      <c r="AV339" s="13" t="s">
        <v>92</v>
      </c>
      <c r="AW339" s="13" t="s">
        <v>39</v>
      </c>
      <c r="AX339" s="13" t="s">
        <v>83</v>
      </c>
      <c r="AY339" s="158" t="s">
        <v>161</v>
      </c>
    </row>
    <row r="340" spans="2:51" s="15" customFormat="1" ht="11.25">
      <c r="B340" s="174"/>
      <c r="D340" s="151" t="s">
        <v>170</v>
      </c>
      <c r="E340" s="175" t="s">
        <v>1</v>
      </c>
      <c r="F340" s="176" t="s">
        <v>377</v>
      </c>
      <c r="H340" s="177">
        <v>149.81200000000001</v>
      </c>
      <c r="I340" s="178"/>
      <c r="L340" s="174"/>
      <c r="M340" s="179"/>
      <c r="T340" s="180"/>
      <c r="AT340" s="175" t="s">
        <v>170</v>
      </c>
      <c r="AU340" s="175" t="s">
        <v>92</v>
      </c>
      <c r="AV340" s="15" t="s">
        <v>100</v>
      </c>
      <c r="AW340" s="15" t="s">
        <v>39</v>
      </c>
      <c r="AX340" s="15" t="s">
        <v>83</v>
      </c>
      <c r="AY340" s="175" t="s">
        <v>161</v>
      </c>
    </row>
    <row r="341" spans="2:51" s="12" customFormat="1" ht="11.25">
      <c r="B341" s="150"/>
      <c r="D341" s="151" t="s">
        <v>170</v>
      </c>
      <c r="E341" s="152" t="s">
        <v>1</v>
      </c>
      <c r="F341" s="153" t="s">
        <v>385</v>
      </c>
      <c r="H341" s="152" t="s">
        <v>1</v>
      </c>
      <c r="I341" s="154"/>
      <c r="L341" s="150"/>
      <c r="M341" s="155"/>
      <c r="T341" s="156"/>
      <c r="AT341" s="152" t="s">
        <v>170</v>
      </c>
      <c r="AU341" s="152" t="s">
        <v>92</v>
      </c>
      <c r="AV341" s="12" t="s">
        <v>90</v>
      </c>
      <c r="AW341" s="12" t="s">
        <v>39</v>
      </c>
      <c r="AX341" s="12" t="s">
        <v>83</v>
      </c>
      <c r="AY341" s="152" t="s">
        <v>161</v>
      </c>
    </row>
    <row r="342" spans="2:51" s="13" customFormat="1" ht="11.25">
      <c r="B342" s="157"/>
      <c r="D342" s="151" t="s">
        <v>170</v>
      </c>
      <c r="E342" s="158" t="s">
        <v>1</v>
      </c>
      <c r="F342" s="159" t="s">
        <v>437</v>
      </c>
      <c r="H342" s="160">
        <v>29.888000000000002</v>
      </c>
      <c r="I342" s="161"/>
      <c r="L342" s="157"/>
      <c r="M342" s="162"/>
      <c r="T342" s="163"/>
      <c r="AT342" s="158" t="s">
        <v>170</v>
      </c>
      <c r="AU342" s="158" t="s">
        <v>92</v>
      </c>
      <c r="AV342" s="13" t="s">
        <v>92</v>
      </c>
      <c r="AW342" s="13" t="s">
        <v>39</v>
      </c>
      <c r="AX342" s="13" t="s">
        <v>83</v>
      </c>
      <c r="AY342" s="158" t="s">
        <v>161</v>
      </c>
    </row>
    <row r="343" spans="2:51" s="15" customFormat="1" ht="11.25">
      <c r="B343" s="174"/>
      <c r="D343" s="151" t="s">
        <v>170</v>
      </c>
      <c r="E343" s="175" t="s">
        <v>1</v>
      </c>
      <c r="F343" s="176" t="s">
        <v>377</v>
      </c>
      <c r="H343" s="177">
        <v>29.888000000000002</v>
      </c>
      <c r="I343" s="178"/>
      <c r="L343" s="174"/>
      <c r="M343" s="179"/>
      <c r="T343" s="180"/>
      <c r="AT343" s="175" t="s">
        <v>170</v>
      </c>
      <c r="AU343" s="175" t="s">
        <v>92</v>
      </c>
      <c r="AV343" s="15" t="s">
        <v>100</v>
      </c>
      <c r="AW343" s="15" t="s">
        <v>39</v>
      </c>
      <c r="AX343" s="15" t="s">
        <v>83</v>
      </c>
      <c r="AY343" s="175" t="s">
        <v>161</v>
      </c>
    </row>
    <row r="344" spans="2:51" s="12" customFormat="1" ht="11.25">
      <c r="B344" s="150"/>
      <c r="D344" s="151" t="s">
        <v>170</v>
      </c>
      <c r="E344" s="152" t="s">
        <v>1</v>
      </c>
      <c r="F344" s="153" t="s">
        <v>387</v>
      </c>
      <c r="H344" s="152" t="s">
        <v>1</v>
      </c>
      <c r="I344" s="154"/>
      <c r="L344" s="150"/>
      <c r="M344" s="155"/>
      <c r="T344" s="156"/>
      <c r="AT344" s="152" t="s">
        <v>170</v>
      </c>
      <c r="AU344" s="152" t="s">
        <v>92</v>
      </c>
      <c r="AV344" s="12" t="s">
        <v>90</v>
      </c>
      <c r="AW344" s="12" t="s">
        <v>39</v>
      </c>
      <c r="AX344" s="12" t="s">
        <v>83</v>
      </c>
      <c r="AY344" s="152" t="s">
        <v>161</v>
      </c>
    </row>
    <row r="345" spans="2:51" s="13" customFormat="1" ht="22.5">
      <c r="B345" s="157"/>
      <c r="D345" s="151" t="s">
        <v>170</v>
      </c>
      <c r="E345" s="158" t="s">
        <v>1</v>
      </c>
      <c r="F345" s="159" t="s">
        <v>438</v>
      </c>
      <c r="H345" s="160">
        <v>119.893</v>
      </c>
      <c r="I345" s="161"/>
      <c r="L345" s="157"/>
      <c r="M345" s="162"/>
      <c r="T345" s="163"/>
      <c r="AT345" s="158" t="s">
        <v>170</v>
      </c>
      <c r="AU345" s="158" t="s">
        <v>92</v>
      </c>
      <c r="AV345" s="13" t="s">
        <v>92</v>
      </c>
      <c r="AW345" s="13" t="s">
        <v>39</v>
      </c>
      <c r="AX345" s="13" t="s">
        <v>83</v>
      </c>
      <c r="AY345" s="158" t="s">
        <v>161</v>
      </c>
    </row>
    <row r="346" spans="2:51" s="15" customFormat="1" ht="11.25">
      <c r="B346" s="174"/>
      <c r="D346" s="151" t="s">
        <v>170</v>
      </c>
      <c r="E346" s="175" t="s">
        <v>1</v>
      </c>
      <c r="F346" s="176" t="s">
        <v>377</v>
      </c>
      <c r="H346" s="177">
        <v>119.893</v>
      </c>
      <c r="I346" s="178"/>
      <c r="L346" s="174"/>
      <c r="M346" s="179"/>
      <c r="T346" s="180"/>
      <c r="AT346" s="175" t="s">
        <v>170</v>
      </c>
      <c r="AU346" s="175" t="s">
        <v>92</v>
      </c>
      <c r="AV346" s="15" t="s">
        <v>100</v>
      </c>
      <c r="AW346" s="15" t="s">
        <v>39</v>
      </c>
      <c r="AX346" s="15" t="s">
        <v>83</v>
      </c>
      <c r="AY346" s="175" t="s">
        <v>161</v>
      </c>
    </row>
    <row r="347" spans="2:51" s="12" customFormat="1" ht="11.25">
      <c r="B347" s="150"/>
      <c r="D347" s="151" t="s">
        <v>170</v>
      </c>
      <c r="E347" s="152" t="s">
        <v>1</v>
      </c>
      <c r="F347" s="153" t="s">
        <v>390</v>
      </c>
      <c r="H347" s="152" t="s">
        <v>1</v>
      </c>
      <c r="I347" s="154"/>
      <c r="L347" s="150"/>
      <c r="M347" s="155"/>
      <c r="T347" s="156"/>
      <c r="AT347" s="152" t="s">
        <v>170</v>
      </c>
      <c r="AU347" s="152" t="s">
        <v>92</v>
      </c>
      <c r="AV347" s="12" t="s">
        <v>90</v>
      </c>
      <c r="AW347" s="12" t="s">
        <v>39</v>
      </c>
      <c r="AX347" s="12" t="s">
        <v>83</v>
      </c>
      <c r="AY347" s="152" t="s">
        <v>161</v>
      </c>
    </row>
    <row r="348" spans="2:51" s="13" customFormat="1" ht="11.25">
      <c r="B348" s="157"/>
      <c r="D348" s="151" t="s">
        <v>170</v>
      </c>
      <c r="E348" s="158" t="s">
        <v>1</v>
      </c>
      <c r="F348" s="159" t="s">
        <v>439</v>
      </c>
      <c r="H348" s="160">
        <v>29.7</v>
      </c>
      <c r="I348" s="161"/>
      <c r="L348" s="157"/>
      <c r="M348" s="162"/>
      <c r="T348" s="163"/>
      <c r="AT348" s="158" t="s">
        <v>170</v>
      </c>
      <c r="AU348" s="158" t="s">
        <v>92</v>
      </c>
      <c r="AV348" s="13" t="s">
        <v>92</v>
      </c>
      <c r="AW348" s="13" t="s">
        <v>39</v>
      </c>
      <c r="AX348" s="13" t="s">
        <v>83</v>
      </c>
      <c r="AY348" s="158" t="s">
        <v>161</v>
      </c>
    </row>
    <row r="349" spans="2:51" s="15" customFormat="1" ht="11.25">
      <c r="B349" s="174"/>
      <c r="D349" s="151" t="s">
        <v>170</v>
      </c>
      <c r="E349" s="175" t="s">
        <v>1</v>
      </c>
      <c r="F349" s="176" t="s">
        <v>377</v>
      </c>
      <c r="H349" s="177">
        <v>29.7</v>
      </c>
      <c r="I349" s="178"/>
      <c r="L349" s="174"/>
      <c r="M349" s="179"/>
      <c r="T349" s="180"/>
      <c r="AT349" s="175" t="s">
        <v>170</v>
      </c>
      <c r="AU349" s="175" t="s">
        <v>92</v>
      </c>
      <c r="AV349" s="15" t="s">
        <v>100</v>
      </c>
      <c r="AW349" s="15" t="s">
        <v>39</v>
      </c>
      <c r="AX349" s="15" t="s">
        <v>83</v>
      </c>
      <c r="AY349" s="175" t="s">
        <v>161</v>
      </c>
    </row>
    <row r="350" spans="2:51" s="12" customFormat="1" ht="11.25">
      <c r="B350" s="150"/>
      <c r="D350" s="151" t="s">
        <v>170</v>
      </c>
      <c r="E350" s="152" t="s">
        <v>1</v>
      </c>
      <c r="F350" s="153" t="s">
        <v>392</v>
      </c>
      <c r="H350" s="152" t="s">
        <v>1</v>
      </c>
      <c r="I350" s="154"/>
      <c r="L350" s="150"/>
      <c r="M350" s="155"/>
      <c r="T350" s="156"/>
      <c r="AT350" s="152" t="s">
        <v>170</v>
      </c>
      <c r="AU350" s="152" t="s">
        <v>92</v>
      </c>
      <c r="AV350" s="12" t="s">
        <v>90</v>
      </c>
      <c r="AW350" s="12" t="s">
        <v>39</v>
      </c>
      <c r="AX350" s="12" t="s">
        <v>83</v>
      </c>
      <c r="AY350" s="152" t="s">
        <v>161</v>
      </c>
    </row>
    <row r="351" spans="2:51" s="13" customFormat="1" ht="22.5">
      <c r="B351" s="157"/>
      <c r="D351" s="151" t="s">
        <v>170</v>
      </c>
      <c r="E351" s="158" t="s">
        <v>1</v>
      </c>
      <c r="F351" s="159" t="s">
        <v>440</v>
      </c>
      <c r="H351" s="160">
        <v>125.631</v>
      </c>
      <c r="I351" s="161"/>
      <c r="L351" s="157"/>
      <c r="M351" s="162"/>
      <c r="T351" s="163"/>
      <c r="AT351" s="158" t="s">
        <v>170</v>
      </c>
      <c r="AU351" s="158" t="s">
        <v>92</v>
      </c>
      <c r="AV351" s="13" t="s">
        <v>92</v>
      </c>
      <c r="AW351" s="13" t="s">
        <v>39</v>
      </c>
      <c r="AX351" s="13" t="s">
        <v>83</v>
      </c>
      <c r="AY351" s="158" t="s">
        <v>161</v>
      </c>
    </row>
    <row r="352" spans="2:51" s="15" customFormat="1" ht="11.25">
      <c r="B352" s="174"/>
      <c r="D352" s="151" t="s">
        <v>170</v>
      </c>
      <c r="E352" s="175" t="s">
        <v>1</v>
      </c>
      <c r="F352" s="176" t="s">
        <v>377</v>
      </c>
      <c r="H352" s="177">
        <v>125.631</v>
      </c>
      <c r="I352" s="178"/>
      <c r="L352" s="174"/>
      <c r="M352" s="179"/>
      <c r="T352" s="180"/>
      <c r="AT352" s="175" t="s">
        <v>170</v>
      </c>
      <c r="AU352" s="175" t="s">
        <v>92</v>
      </c>
      <c r="AV352" s="15" t="s">
        <v>100</v>
      </c>
      <c r="AW352" s="15" t="s">
        <v>39</v>
      </c>
      <c r="AX352" s="15" t="s">
        <v>83</v>
      </c>
      <c r="AY352" s="175" t="s">
        <v>161</v>
      </c>
    </row>
    <row r="353" spans="2:65" s="13" customFormat="1" ht="11.25">
      <c r="B353" s="157"/>
      <c r="D353" s="151" t="s">
        <v>170</v>
      </c>
      <c r="E353" s="158" t="s">
        <v>1</v>
      </c>
      <c r="F353" s="159" t="s">
        <v>441</v>
      </c>
      <c r="H353" s="160">
        <v>60</v>
      </c>
      <c r="I353" s="161"/>
      <c r="L353" s="157"/>
      <c r="M353" s="162"/>
      <c r="T353" s="163"/>
      <c r="AT353" s="158" t="s">
        <v>170</v>
      </c>
      <c r="AU353" s="158" t="s">
        <v>92</v>
      </c>
      <c r="AV353" s="13" t="s">
        <v>92</v>
      </c>
      <c r="AW353" s="13" t="s">
        <v>39</v>
      </c>
      <c r="AX353" s="13" t="s">
        <v>83</v>
      </c>
      <c r="AY353" s="158" t="s">
        <v>161</v>
      </c>
    </row>
    <row r="354" spans="2:65" s="14" customFormat="1" ht="11.25">
      <c r="B354" s="167"/>
      <c r="D354" s="151" t="s">
        <v>170</v>
      </c>
      <c r="E354" s="168" t="s">
        <v>1</v>
      </c>
      <c r="F354" s="169" t="s">
        <v>237</v>
      </c>
      <c r="H354" s="170">
        <v>660.05700000000002</v>
      </c>
      <c r="I354" s="171"/>
      <c r="L354" s="167"/>
      <c r="M354" s="172"/>
      <c r="T354" s="173"/>
      <c r="AT354" s="168" t="s">
        <v>170</v>
      </c>
      <c r="AU354" s="168" t="s">
        <v>92</v>
      </c>
      <c r="AV354" s="14" t="s">
        <v>168</v>
      </c>
      <c r="AW354" s="14" t="s">
        <v>39</v>
      </c>
      <c r="AX354" s="14" t="s">
        <v>90</v>
      </c>
      <c r="AY354" s="168" t="s">
        <v>161</v>
      </c>
    </row>
    <row r="355" spans="2:65" s="1" customFormat="1" ht="24.2" customHeight="1">
      <c r="B355" s="33"/>
      <c r="C355" s="137" t="s">
        <v>417</v>
      </c>
      <c r="D355" s="137" t="s">
        <v>163</v>
      </c>
      <c r="E355" s="138" t="s">
        <v>442</v>
      </c>
      <c r="F355" s="139" t="s">
        <v>443</v>
      </c>
      <c r="G355" s="140" t="s">
        <v>188</v>
      </c>
      <c r="H355" s="141">
        <v>198.017</v>
      </c>
      <c r="I355" s="142"/>
      <c r="J355" s="143">
        <f>ROUND(I355*H355,2)</f>
        <v>0</v>
      </c>
      <c r="K355" s="139" t="s">
        <v>230</v>
      </c>
      <c r="L355" s="33"/>
      <c r="M355" s="144" t="s">
        <v>1</v>
      </c>
      <c r="N355" s="145" t="s">
        <v>48</v>
      </c>
      <c r="P355" s="146">
        <f>O355*H355</f>
        <v>0</v>
      </c>
      <c r="Q355" s="146">
        <v>0</v>
      </c>
      <c r="R355" s="146">
        <f>Q355*H355</f>
        <v>0</v>
      </c>
      <c r="S355" s="146">
        <v>0</v>
      </c>
      <c r="T355" s="147">
        <f>S355*H355</f>
        <v>0</v>
      </c>
      <c r="AR355" s="148" t="s">
        <v>168</v>
      </c>
      <c r="AT355" s="148" t="s">
        <v>163</v>
      </c>
      <c r="AU355" s="148" t="s">
        <v>92</v>
      </c>
      <c r="AY355" s="17" t="s">
        <v>161</v>
      </c>
      <c r="BE355" s="149">
        <f>IF(N355="základní",J355,0)</f>
        <v>0</v>
      </c>
      <c r="BF355" s="149">
        <f>IF(N355="snížená",J355,0)</f>
        <v>0</v>
      </c>
      <c r="BG355" s="149">
        <f>IF(N355="zákl. přenesená",J355,0)</f>
        <v>0</v>
      </c>
      <c r="BH355" s="149">
        <f>IF(N355="sníž. přenesená",J355,0)</f>
        <v>0</v>
      </c>
      <c r="BI355" s="149">
        <f>IF(N355="nulová",J355,0)</f>
        <v>0</v>
      </c>
      <c r="BJ355" s="17" t="s">
        <v>90</v>
      </c>
      <c r="BK355" s="149">
        <f>ROUND(I355*H355,2)</f>
        <v>0</v>
      </c>
      <c r="BL355" s="17" t="s">
        <v>168</v>
      </c>
      <c r="BM355" s="148" t="s">
        <v>441</v>
      </c>
    </row>
    <row r="356" spans="2:65" s="13" customFormat="1" ht="11.25">
      <c r="B356" s="157"/>
      <c r="D356" s="151" t="s">
        <v>170</v>
      </c>
      <c r="E356" s="158" t="s">
        <v>1</v>
      </c>
      <c r="F356" s="159" t="s">
        <v>444</v>
      </c>
      <c r="H356" s="160">
        <v>198.017</v>
      </c>
      <c r="I356" s="161"/>
      <c r="L356" s="157"/>
      <c r="M356" s="162"/>
      <c r="T356" s="163"/>
      <c r="AT356" s="158" t="s">
        <v>170</v>
      </c>
      <c r="AU356" s="158" t="s">
        <v>92</v>
      </c>
      <c r="AV356" s="13" t="s">
        <v>92</v>
      </c>
      <c r="AW356" s="13" t="s">
        <v>39</v>
      </c>
      <c r="AX356" s="13" t="s">
        <v>90</v>
      </c>
      <c r="AY356" s="158" t="s">
        <v>161</v>
      </c>
    </row>
    <row r="357" spans="2:65" s="1" customFormat="1" ht="16.5" customHeight="1">
      <c r="B357" s="33"/>
      <c r="C357" s="137" t="s">
        <v>445</v>
      </c>
      <c r="D357" s="137" t="s">
        <v>163</v>
      </c>
      <c r="E357" s="138" t="s">
        <v>446</v>
      </c>
      <c r="F357" s="139" t="s">
        <v>447</v>
      </c>
      <c r="G357" s="140" t="s">
        <v>188</v>
      </c>
      <c r="H357" s="141">
        <v>198.017</v>
      </c>
      <c r="I357" s="142"/>
      <c r="J357" s="143">
        <f>ROUND(I357*H357,2)</f>
        <v>0</v>
      </c>
      <c r="K357" s="139" t="s">
        <v>230</v>
      </c>
      <c r="L357" s="33"/>
      <c r="M357" s="144" t="s">
        <v>1</v>
      </c>
      <c r="N357" s="145" t="s">
        <v>48</v>
      </c>
      <c r="P357" s="146">
        <f>O357*H357</f>
        <v>0</v>
      </c>
      <c r="Q357" s="146">
        <v>3.16E-3</v>
      </c>
      <c r="R357" s="146">
        <f>Q357*H357</f>
        <v>0.62573372000000005</v>
      </c>
      <c r="S357" s="146">
        <v>0</v>
      </c>
      <c r="T357" s="147">
        <f>S357*H357</f>
        <v>0</v>
      </c>
      <c r="AR357" s="148" t="s">
        <v>168</v>
      </c>
      <c r="AT357" s="148" t="s">
        <v>163</v>
      </c>
      <c r="AU357" s="148" t="s">
        <v>92</v>
      </c>
      <c r="AY357" s="17" t="s">
        <v>161</v>
      </c>
      <c r="BE357" s="149">
        <f>IF(N357="základní",J357,0)</f>
        <v>0</v>
      </c>
      <c r="BF357" s="149">
        <f>IF(N357="snížená",J357,0)</f>
        <v>0</v>
      </c>
      <c r="BG357" s="149">
        <f>IF(N357="zákl. přenesená",J357,0)</f>
        <v>0</v>
      </c>
      <c r="BH357" s="149">
        <f>IF(N357="sníž. přenesená",J357,0)</f>
        <v>0</v>
      </c>
      <c r="BI357" s="149">
        <f>IF(N357="nulová",J357,0)</f>
        <v>0</v>
      </c>
      <c r="BJ357" s="17" t="s">
        <v>90</v>
      </c>
      <c r="BK357" s="149">
        <f>ROUND(I357*H357,2)</f>
        <v>0</v>
      </c>
      <c r="BL357" s="17" t="s">
        <v>168</v>
      </c>
      <c r="BM357" s="148" t="s">
        <v>448</v>
      </c>
    </row>
    <row r="358" spans="2:65" s="13" customFormat="1" ht="11.25">
      <c r="B358" s="157"/>
      <c r="D358" s="151" t="s">
        <v>170</v>
      </c>
      <c r="E358" s="158" t="s">
        <v>1</v>
      </c>
      <c r="F358" s="159" t="s">
        <v>444</v>
      </c>
      <c r="H358" s="160">
        <v>198.017</v>
      </c>
      <c r="I358" s="161"/>
      <c r="L358" s="157"/>
      <c r="M358" s="162"/>
      <c r="T358" s="163"/>
      <c r="AT358" s="158" t="s">
        <v>170</v>
      </c>
      <c r="AU358" s="158" t="s">
        <v>92</v>
      </c>
      <c r="AV358" s="13" t="s">
        <v>92</v>
      </c>
      <c r="AW358" s="13" t="s">
        <v>39</v>
      </c>
      <c r="AX358" s="13" t="s">
        <v>90</v>
      </c>
      <c r="AY358" s="158" t="s">
        <v>161</v>
      </c>
    </row>
    <row r="359" spans="2:65" s="1" customFormat="1" ht="21.75" customHeight="1">
      <c r="B359" s="33"/>
      <c r="C359" s="137" t="s">
        <v>421</v>
      </c>
      <c r="D359" s="137" t="s">
        <v>163</v>
      </c>
      <c r="E359" s="138" t="s">
        <v>449</v>
      </c>
      <c r="F359" s="139" t="s">
        <v>450</v>
      </c>
      <c r="G359" s="140" t="s">
        <v>188</v>
      </c>
      <c r="H359" s="141">
        <v>660.05700000000002</v>
      </c>
      <c r="I359" s="142"/>
      <c r="J359" s="143">
        <f>ROUND(I359*H359,2)</f>
        <v>0</v>
      </c>
      <c r="K359" s="139" t="s">
        <v>230</v>
      </c>
      <c r="L359" s="33"/>
      <c r="M359" s="144" t="s">
        <v>1</v>
      </c>
      <c r="N359" s="145" t="s">
        <v>48</v>
      </c>
      <c r="P359" s="146">
        <f>O359*H359</f>
        <v>0</v>
      </c>
      <c r="Q359" s="146">
        <v>2.0000000000000001E-4</v>
      </c>
      <c r="R359" s="146">
        <f>Q359*H359</f>
        <v>0.1320114</v>
      </c>
      <c r="S359" s="146">
        <v>0</v>
      </c>
      <c r="T359" s="147">
        <f>S359*H359</f>
        <v>0</v>
      </c>
      <c r="AR359" s="148" t="s">
        <v>168</v>
      </c>
      <c r="AT359" s="148" t="s">
        <v>163</v>
      </c>
      <c r="AU359" s="148" t="s">
        <v>92</v>
      </c>
      <c r="AY359" s="17" t="s">
        <v>161</v>
      </c>
      <c r="BE359" s="149">
        <f>IF(N359="základní",J359,0)</f>
        <v>0</v>
      </c>
      <c r="BF359" s="149">
        <f>IF(N359="snížená",J359,0)</f>
        <v>0</v>
      </c>
      <c r="BG359" s="149">
        <f>IF(N359="zákl. přenesená",J359,0)</f>
        <v>0</v>
      </c>
      <c r="BH359" s="149">
        <f>IF(N359="sníž. přenesená",J359,0)</f>
        <v>0</v>
      </c>
      <c r="BI359" s="149">
        <f>IF(N359="nulová",J359,0)</f>
        <v>0</v>
      </c>
      <c r="BJ359" s="17" t="s">
        <v>90</v>
      </c>
      <c r="BK359" s="149">
        <f>ROUND(I359*H359,2)</f>
        <v>0</v>
      </c>
      <c r="BL359" s="17" t="s">
        <v>168</v>
      </c>
      <c r="BM359" s="148" t="s">
        <v>451</v>
      </c>
    </row>
    <row r="360" spans="2:65" s="13" customFormat="1" ht="11.25">
      <c r="B360" s="157"/>
      <c r="D360" s="151" t="s">
        <v>170</v>
      </c>
      <c r="E360" s="158" t="s">
        <v>1</v>
      </c>
      <c r="F360" s="159" t="s">
        <v>452</v>
      </c>
      <c r="H360" s="160">
        <v>660.05700000000002</v>
      </c>
      <c r="I360" s="161"/>
      <c r="L360" s="157"/>
      <c r="M360" s="162"/>
      <c r="T360" s="163"/>
      <c r="AT360" s="158" t="s">
        <v>170</v>
      </c>
      <c r="AU360" s="158" t="s">
        <v>92</v>
      </c>
      <c r="AV360" s="13" t="s">
        <v>92</v>
      </c>
      <c r="AW360" s="13" t="s">
        <v>39</v>
      </c>
      <c r="AX360" s="13" t="s">
        <v>90</v>
      </c>
      <c r="AY360" s="158" t="s">
        <v>161</v>
      </c>
    </row>
    <row r="361" spans="2:65" s="1" customFormat="1" ht="21.75" customHeight="1">
      <c r="B361" s="33"/>
      <c r="C361" s="137" t="s">
        <v>453</v>
      </c>
      <c r="D361" s="137" t="s">
        <v>163</v>
      </c>
      <c r="E361" s="138" t="s">
        <v>454</v>
      </c>
      <c r="F361" s="139" t="s">
        <v>455</v>
      </c>
      <c r="G361" s="140" t="s">
        <v>188</v>
      </c>
      <c r="H361" s="141">
        <v>611.84199999999998</v>
      </c>
      <c r="I361" s="142"/>
      <c r="J361" s="143">
        <f>ROUND(I361*H361,2)</f>
        <v>0</v>
      </c>
      <c r="K361" s="139" t="s">
        <v>230</v>
      </c>
      <c r="L361" s="33"/>
      <c r="M361" s="144" t="s">
        <v>1</v>
      </c>
      <c r="N361" s="145" t="s">
        <v>48</v>
      </c>
      <c r="P361" s="146">
        <f>O361*H361</f>
        <v>0</v>
      </c>
      <c r="Q361" s="146">
        <v>6.0000000000000001E-3</v>
      </c>
      <c r="R361" s="146">
        <f>Q361*H361</f>
        <v>3.671052</v>
      </c>
      <c r="S361" s="146">
        <v>0</v>
      </c>
      <c r="T361" s="147">
        <f>S361*H361</f>
        <v>0</v>
      </c>
      <c r="AR361" s="148" t="s">
        <v>168</v>
      </c>
      <c r="AT361" s="148" t="s">
        <v>163</v>
      </c>
      <c r="AU361" s="148" t="s">
        <v>92</v>
      </c>
      <c r="AY361" s="17" t="s">
        <v>161</v>
      </c>
      <c r="BE361" s="149">
        <f>IF(N361="základní",J361,0)</f>
        <v>0</v>
      </c>
      <c r="BF361" s="149">
        <f>IF(N361="snížená",J361,0)</f>
        <v>0</v>
      </c>
      <c r="BG361" s="149">
        <f>IF(N361="zákl. přenesená",J361,0)</f>
        <v>0</v>
      </c>
      <c r="BH361" s="149">
        <f>IF(N361="sníž. přenesená",J361,0)</f>
        <v>0</v>
      </c>
      <c r="BI361" s="149">
        <f>IF(N361="nulová",J361,0)</f>
        <v>0</v>
      </c>
      <c r="BJ361" s="17" t="s">
        <v>90</v>
      </c>
      <c r="BK361" s="149">
        <f>ROUND(I361*H361,2)</f>
        <v>0</v>
      </c>
      <c r="BL361" s="17" t="s">
        <v>168</v>
      </c>
      <c r="BM361" s="148" t="s">
        <v>456</v>
      </c>
    </row>
    <row r="362" spans="2:65" s="12" customFormat="1" ht="11.25">
      <c r="B362" s="150"/>
      <c r="D362" s="151" t="s">
        <v>170</v>
      </c>
      <c r="E362" s="152" t="s">
        <v>1</v>
      </c>
      <c r="F362" s="153" t="s">
        <v>370</v>
      </c>
      <c r="H362" s="152" t="s">
        <v>1</v>
      </c>
      <c r="I362" s="154"/>
      <c r="L362" s="150"/>
      <c r="M362" s="155"/>
      <c r="T362" s="156"/>
      <c r="AT362" s="152" t="s">
        <v>170</v>
      </c>
      <c r="AU362" s="152" t="s">
        <v>92</v>
      </c>
      <c r="AV362" s="12" t="s">
        <v>90</v>
      </c>
      <c r="AW362" s="12" t="s">
        <v>39</v>
      </c>
      <c r="AX362" s="12" t="s">
        <v>83</v>
      </c>
      <c r="AY362" s="152" t="s">
        <v>161</v>
      </c>
    </row>
    <row r="363" spans="2:65" s="13" customFormat="1" ht="45">
      <c r="B363" s="157"/>
      <c r="D363" s="151" t="s">
        <v>170</v>
      </c>
      <c r="E363" s="158" t="s">
        <v>1</v>
      </c>
      <c r="F363" s="159" t="s">
        <v>457</v>
      </c>
      <c r="H363" s="160">
        <v>173.828</v>
      </c>
      <c r="I363" s="161"/>
      <c r="L363" s="157"/>
      <c r="M363" s="162"/>
      <c r="T363" s="163"/>
      <c r="AT363" s="158" t="s">
        <v>170</v>
      </c>
      <c r="AU363" s="158" t="s">
        <v>92</v>
      </c>
      <c r="AV363" s="13" t="s">
        <v>92</v>
      </c>
      <c r="AW363" s="13" t="s">
        <v>39</v>
      </c>
      <c r="AX363" s="13" t="s">
        <v>83</v>
      </c>
      <c r="AY363" s="158" t="s">
        <v>161</v>
      </c>
    </row>
    <row r="364" spans="2:65" s="13" customFormat="1" ht="45">
      <c r="B364" s="157"/>
      <c r="D364" s="151" t="s">
        <v>170</v>
      </c>
      <c r="E364" s="158" t="s">
        <v>1</v>
      </c>
      <c r="F364" s="159" t="s">
        <v>458</v>
      </c>
      <c r="H364" s="160">
        <v>2.7730000000000001</v>
      </c>
      <c r="I364" s="161"/>
      <c r="L364" s="157"/>
      <c r="M364" s="162"/>
      <c r="T364" s="163"/>
      <c r="AT364" s="158" t="s">
        <v>170</v>
      </c>
      <c r="AU364" s="158" t="s">
        <v>92</v>
      </c>
      <c r="AV364" s="13" t="s">
        <v>92</v>
      </c>
      <c r="AW364" s="13" t="s">
        <v>39</v>
      </c>
      <c r="AX364" s="13" t="s">
        <v>83</v>
      </c>
      <c r="AY364" s="158" t="s">
        <v>161</v>
      </c>
    </row>
    <row r="365" spans="2:65" s="15" customFormat="1" ht="11.25">
      <c r="B365" s="174"/>
      <c r="D365" s="151" t="s">
        <v>170</v>
      </c>
      <c r="E365" s="175" t="s">
        <v>1</v>
      </c>
      <c r="F365" s="176" t="s">
        <v>377</v>
      </c>
      <c r="H365" s="177">
        <v>176.601</v>
      </c>
      <c r="I365" s="178"/>
      <c r="L365" s="174"/>
      <c r="M365" s="179"/>
      <c r="T365" s="180"/>
      <c r="AT365" s="175" t="s">
        <v>170</v>
      </c>
      <c r="AU365" s="175" t="s">
        <v>92</v>
      </c>
      <c r="AV365" s="15" t="s">
        <v>100</v>
      </c>
      <c r="AW365" s="15" t="s">
        <v>39</v>
      </c>
      <c r="AX365" s="15" t="s">
        <v>83</v>
      </c>
      <c r="AY365" s="175" t="s">
        <v>161</v>
      </c>
    </row>
    <row r="366" spans="2:65" s="12" customFormat="1" ht="11.25">
      <c r="B366" s="150"/>
      <c r="D366" s="151" t="s">
        <v>170</v>
      </c>
      <c r="E366" s="152" t="s">
        <v>1</v>
      </c>
      <c r="F366" s="153" t="s">
        <v>390</v>
      </c>
      <c r="H366" s="152" t="s">
        <v>1</v>
      </c>
      <c r="I366" s="154"/>
      <c r="L366" s="150"/>
      <c r="M366" s="155"/>
      <c r="T366" s="156"/>
      <c r="AT366" s="152" t="s">
        <v>170</v>
      </c>
      <c r="AU366" s="152" t="s">
        <v>92</v>
      </c>
      <c r="AV366" s="12" t="s">
        <v>90</v>
      </c>
      <c r="AW366" s="12" t="s">
        <v>39</v>
      </c>
      <c r="AX366" s="12" t="s">
        <v>83</v>
      </c>
      <c r="AY366" s="152" t="s">
        <v>161</v>
      </c>
    </row>
    <row r="367" spans="2:65" s="13" customFormat="1" ht="11.25">
      <c r="B367" s="157"/>
      <c r="D367" s="151" t="s">
        <v>170</v>
      </c>
      <c r="E367" s="158" t="s">
        <v>1</v>
      </c>
      <c r="F367" s="159" t="s">
        <v>459</v>
      </c>
      <c r="H367" s="160">
        <v>16.965</v>
      </c>
      <c r="I367" s="161"/>
      <c r="L367" s="157"/>
      <c r="M367" s="162"/>
      <c r="T367" s="163"/>
      <c r="AT367" s="158" t="s">
        <v>170</v>
      </c>
      <c r="AU367" s="158" t="s">
        <v>92</v>
      </c>
      <c r="AV367" s="13" t="s">
        <v>92</v>
      </c>
      <c r="AW367" s="13" t="s">
        <v>39</v>
      </c>
      <c r="AX367" s="13" t="s">
        <v>83</v>
      </c>
      <c r="AY367" s="158" t="s">
        <v>161</v>
      </c>
    </row>
    <row r="368" spans="2:65" s="15" customFormat="1" ht="11.25">
      <c r="B368" s="174"/>
      <c r="D368" s="151" t="s">
        <v>170</v>
      </c>
      <c r="E368" s="175" t="s">
        <v>1</v>
      </c>
      <c r="F368" s="176" t="s">
        <v>377</v>
      </c>
      <c r="H368" s="177">
        <v>16.965</v>
      </c>
      <c r="I368" s="178"/>
      <c r="L368" s="174"/>
      <c r="M368" s="179"/>
      <c r="T368" s="180"/>
      <c r="AT368" s="175" t="s">
        <v>170</v>
      </c>
      <c r="AU368" s="175" t="s">
        <v>92</v>
      </c>
      <c r="AV368" s="15" t="s">
        <v>100</v>
      </c>
      <c r="AW368" s="15" t="s">
        <v>39</v>
      </c>
      <c r="AX368" s="15" t="s">
        <v>83</v>
      </c>
      <c r="AY368" s="175" t="s">
        <v>161</v>
      </c>
    </row>
    <row r="369" spans="2:51" s="12" customFormat="1" ht="11.25">
      <c r="B369" s="150"/>
      <c r="D369" s="151" t="s">
        <v>170</v>
      </c>
      <c r="E369" s="152" t="s">
        <v>1</v>
      </c>
      <c r="F369" s="153" t="s">
        <v>378</v>
      </c>
      <c r="H369" s="152" t="s">
        <v>1</v>
      </c>
      <c r="I369" s="154"/>
      <c r="L369" s="150"/>
      <c r="M369" s="155"/>
      <c r="T369" s="156"/>
      <c r="AT369" s="152" t="s">
        <v>170</v>
      </c>
      <c r="AU369" s="152" t="s">
        <v>92</v>
      </c>
      <c r="AV369" s="12" t="s">
        <v>90</v>
      </c>
      <c r="AW369" s="12" t="s">
        <v>39</v>
      </c>
      <c r="AX369" s="12" t="s">
        <v>83</v>
      </c>
      <c r="AY369" s="152" t="s">
        <v>161</v>
      </c>
    </row>
    <row r="370" spans="2:51" s="13" customFormat="1" ht="45">
      <c r="B370" s="157"/>
      <c r="D370" s="151" t="s">
        <v>170</v>
      </c>
      <c r="E370" s="158" t="s">
        <v>1</v>
      </c>
      <c r="F370" s="159" t="s">
        <v>460</v>
      </c>
      <c r="H370" s="160">
        <v>137.66300000000001</v>
      </c>
      <c r="I370" s="161"/>
      <c r="L370" s="157"/>
      <c r="M370" s="162"/>
      <c r="T370" s="163"/>
      <c r="AT370" s="158" t="s">
        <v>170</v>
      </c>
      <c r="AU370" s="158" t="s">
        <v>92</v>
      </c>
      <c r="AV370" s="13" t="s">
        <v>92</v>
      </c>
      <c r="AW370" s="13" t="s">
        <v>39</v>
      </c>
      <c r="AX370" s="13" t="s">
        <v>83</v>
      </c>
      <c r="AY370" s="158" t="s">
        <v>161</v>
      </c>
    </row>
    <row r="371" spans="2:51" s="13" customFormat="1" ht="22.5">
      <c r="B371" s="157"/>
      <c r="D371" s="151" t="s">
        <v>170</v>
      </c>
      <c r="E371" s="158" t="s">
        <v>1</v>
      </c>
      <c r="F371" s="159" t="s">
        <v>461</v>
      </c>
      <c r="H371" s="160">
        <v>12.288</v>
      </c>
      <c r="I371" s="161"/>
      <c r="L371" s="157"/>
      <c r="M371" s="162"/>
      <c r="T371" s="163"/>
      <c r="AT371" s="158" t="s">
        <v>170</v>
      </c>
      <c r="AU371" s="158" t="s">
        <v>92</v>
      </c>
      <c r="AV371" s="13" t="s">
        <v>92</v>
      </c>
      <c r="AW371" s="13" t="s">
        <v>39</v>
      </c>
      <c r="AX371" s="13" t="s">
        <v>83</v>
      </c>
      <c r="AY371" s="158" t="s">
        <v>161</v>
      </c>
    </row>
    <row r="372" spans="2:51" s="15" customFormat="1" ht="11.25">
      <c r="B372" s="174"/>
      <c r="D372" s="151" t="s">
        <v>170</v>
      </c>
      <c r="E372" s="175" t="s">
        <v>1</v>
      </c>
      <c r="F372" s="176" t="s">
        <v>377</v>
      </c>
      <c r="H372" s="177">
        <v>149.95100000000002</v>
      </c>
      <c r="I372" s="178"/>
      <c r="L372" s="174"/>
      <c r="M372" s="179"/>
      <c r="T372" s="180"/>
      <c r="AT372" s="175" t="s">
        <v>170</v>
      </c>
      <c r="AU372" s="175" t="s">
        <v>92</v>
      </c>
      <c r="AV372" s="15" t="s">
        <v>100</v>
      </c>
      <c r="AW372" s="15" t="s">
        <v>39</v>
      </c>
      <c r="AX372" s="15" t="s">
        <v>83</v>
      </c>
      <c r="AY372" s="175" t="s">
        <v>161</v>
      </c>
    </row>
    <row r="373" spans="2:51" s="12" customFormat="1" ht="11.25">
      <c r="B373" s="150"/>
      <c r="D373" s="151" t="s">
        <v>170</v>
      </c>
      <c r="E373" s="152" t="s">
        <v>1</v>
      </c>
      <c r="F373" s="153" t="s">
        <v>385</v>
      </c>
      <c r="H373" s="152" t="s">
        <v>1</v>
      </c>
      <c r="I373" s="154"/>
      <c r="L373" s="150"/>
      <c r="M373" s="155"/>
      <c r="T373" s="156"/>
      <c r="AT373" s="152" t="s">
        <v>170</v>
      </c>
      <c r="AU373" s="152" t="s">
        <v>92</v>
      </c>
      <c r="AV373" s="12" t="s">
        <v>90</v>
      </c>
      <c r="AW373" s="12" t="s">
        <v>39</v>
      </c>
      <c r="AX373" s="12" t="s">
        <v>83</v>
      </c>
      <c r="AY373" s="152" t="s">
        <v>161</v>
      </c>
    </row>
    <row r="374" spans="2:51" s="13" customFormat="1" ht="22.5">
      <c r="B374" s="157"/>
      <c r="D374" s="151" t="s">
        <v>170</v>
      </c>
      <c r="E374" s="158" t="s">
        <v>1</v>
      </c>
      <c r="F374" s="159" t="s">
        <v>462</v>
      </c>
      <c r="H374" s="160">
        <v>49.578000000000003</v>
      </c>
      <c r="I374" s="161"/>
      <c r="L374" s="157"/>
      <c r="M374" s="162"/>
      <c r="T374" s="163"/>
      <c r="AT374" s="158" t="s">
        <v>170</v>
      </c>
      <c r="AU374" s="158" t="s">
        <v>92</v>
      </c>
      <c r="AV374" s="13" t="s">
        <v>92</v>
      </c>
      <c r="AW374" s="13" t="s">
        <v>39</v>
      </c>
      <c r="AX374" s="13" t="s">
        <v>83</v>
      </c>
      <c r="AY374" s="158" t="s">
        <v>161</v>
      </c>
    </row>
    <row r="375" spans="2:51" s="15" customFormat="1" ht="11.25">
      <c r="B375" s="174"/>
      <c r="D375" s="151" t="s">
        <v>170</v>
      </c>
      <c r="E375" s="175" t="s">
        <v>1</v>
      </c>
      <c r="F375" s="176" t="s">
        <v>377</v>
      </c>
      <c r="H375" s="177">
        <v>49.578000000000003</v>
      </c>
      <c r="I375" s="178"/>
      <c r="L375" s="174"/>
      <c r="M375" s="179"/>
      <c r="T375" s="180"/>
      <c r="AT375" s="175" t="s">
        <v>170</v>
      </c>
      <c r="AU375" s="175" t="s">
        <v>92</v>
      </c>
      <c r="AV375" s="15" t="s">
        <v>100</v>
      </c>
      <c r="AW375" s="15" t="s">
        <v>39</v>
      </c>
      <c r="AX375" s="15" t="s">
        <v>83</v>
      </c>
      <c r="AY375" s="175" t="s">
        <v>161</v>
      </c>
    </row>
    <row r="376" spans="2:51" s="12" customFormat="1" ht="11.25">
      <c r="B376" s="150"/>
      <c r="D376" s="151" t="s">
        <v>170</v>
      </c>
      <c r="E376" s="152" t="s">
        <v>1</v>
      </c>
      <c r="F376" s="153" t="s">
        <v>387</v>
      </c>
      <c r="H376" s="152" t="s">
        <v>1</v>
      </c>
      <c r="I376" s="154"/>
      <c r="L376" s="150"/>
      <c r="M376" s="155"/>
      <c r="T376" s="156"/>
      <c r="AT376" s="152" t="s">
        <v>170</v>
      </c>
      <c r="AU376" s="152" t="s">
        <v>92</v>
      </c>
      <c r="AV376" s="12" t="s">
        <v>90</v>
      </c>
      <c r="AW376" s="12" t="s">
        <v>39</v>
      </c>
      <c r="AX376" s="12" t="s">
        <v>83</v>
      </c>
      <c r="AY376" s="152" t="s">
        <v>161</v>
      </c>
    </row>
    <row r="377" spans="2:51" s="13" customFormat="1" ht="22.5">
      <c r="B377" s="157"/>
      <c r="D377" s="151" t="s">
        <v>170</v>
      </c>
      <c r="E377" s="158" t="s">
        <v>1</v>
      </c>
      <c r="F377" s="159" t="s">
        <v>463</v>
      </c>
      <c r="H377" s="160">
        <v>87.46</v>
      </c>
      <c r="I377" s="161"/>
      <c r="L377" s="157"/>
      <c r="M377" s="162"/>
      <c r="T377" s="163"/>
      <c r="AT377" s="158" t="s">
        <v>170</v>
      </c>
      <c r="AU377" s="158" t="s">
        <v>92</v>
      </c>
      <c r="AV377" s="13" t="s">
        <v>92</v>
      </c>
      <c r="AW377" s="13" t="s">
        <v>39</v>
      </c>
      <c r="AX377" s="13" t="s">
        <v>83</v>
      </c>
      <c r="AY377" s="158" t="s">
        <v>161</v>
      </c>
    </row>
    <row r="378" spans="2:51" s="15" customFormat="1" ht="11.25">
      <c r="B378" s="174"/>
      <c r="D378" s="151" t="s">
        <v>170</v>
      </c>
      <c r="E378" s="175" t="s">
        <v>1</v>
      </c>
      <c r="F378" s="176" t="s">
        <v>377</v>
      </c>
      <c r="H378" s="177">
        <v>87.46</v>
      </c>
      <c r="I378" s="178"/>
      <c r="L378" s="174"/>
      <c r="M378" s="179"/>
      <c r="T378" s="180"/>
      <c r="AT378" s="175" t="s">
        <v>170</v>
      </c>
      <c r="AU378" s="175" t="s">
        <v>92</v>
      </c>
      <c r="AV378" s="15" t="s">
        <v>100</v>
      </c>
      <c r="AW378" s="15" t="s">
        <v>39</v>
      </c>
      <c r="AX378" s="15" t="s">
        <v>83</v>
      </c>
      <c r="AY378" s="175" t="s">
        <v>161</v>
      </c>
    </row>
    <row r="379" spans="2:51" s="12" customFormat="1" ht="11.25">
      <c r="B379" s="150"/>
      <c r="D379" s="151" t="s">
        <v>170</v>
      </c>
      <c r="E379" s="152" t="s">
        <v>1</v>
      </c>
      <c r="F379" s="153" t="s">
        <v>392</v>
      </c>
      <c r="H379" s="152" t="s">
        <v>1</v>
      </c>
      <c r="I379" s="154"/>
      <c r="L379" s="150"/>
      <c r="M379" s="155"/>
      <c r="T379" s="156"/>
      <c r="AT379" s="152" t="s">
        <v>170</v>
      </c>
      <c r="AU379" s="152" t="s">
        <v>92</v>
      </c>
      <c r="AV379" s="12" t="s">
        <v>90</v>
      </c>
      <c r="AW379" s="12" t="s">
        <v>39</v>
      </c>
      <c r="AX379" s="12" t="s">
        <v>83</v>
      </c>
      <c r="AY379" s="152" t="s">
        <v>161</v>
      </c>
    </row>
    <row r="380" spans="2:51" s="13" customFormat="1" ht="33.75">
      <c r="B380" s="157"/>
      <c r="D380" s="151" t="s">
        <v>170</v>
      </c>
      <c r="E380" s="158" t="s">
        <v>1</v>
      </c>
      <c r="F380" s="159" t="s">
        <v>464</v>
      </c>
      <c r="H380" s="160">
        <v>56.783000000000001</v>
      </c>
      <c r="I380" s="161"/>
      <c r="L380" s="157"/>
      <c r="M380" s="162"/>
      <c r="T380" s="163"/>
      <c r="AT380" s="158" t="s">
        <v>170</v>
      </c>
      <c r="AU380" s="158" t="s">
        <v>92</v>
      </c>
      <c r="AV380" s="13" t="s">
        <v>92</v>
      </c>
      <c r="AW380" s="13" t="s">
        <v>39</v>
      </c>
      <c r="AX380" s="13" t="s">
        <v>83</v>
      </c>
      <c r="AY380" s="158" t="s">
        <v>161</v>
      </c>
    </row>
    <row r="381" spans="2:51" s="15" customFormat="1" ht="11.25">
      <c r="B381" s="174"/>
      <c r="D381" s="151" t="s">
        <v>170</v>
      </c>
      <c r="E381" s="175" t="s">
        <v>1</v>
      </c>
      <c r="F381" s="176" t="s">
        <v>377</v>
      </c>
      <c r="H381" s="177">
        <v>56.783000000000001</v>
      </c>
      <c r="I381" s="178"/>
      <c r="L381" s="174"/>
      <c r="M381" s="179"/>
      <c r="T381" s="180"/>
      <c r="AT381" s="175" t="s">
        <v>170</v>
      </c>
      <c r="AU381" s="175" t="s">
        <v>92</v>
      </c>
      <c r="AV381" s="15" t="s">
        <v>100</v>
      </c>
      <c r="AW381" s="15" t="s">
        <v>39</v>
      </c>
      <c r="AX381" s="15" t="s">
        <v>83</v>
      </c>
      <c r="AY381" s="175" t="s">
        <v>161</v>
      </c>
    </row>
    <row r="382" spans="2:51" s="12" customFormat="1" ht="11.25">
      <c r="B382" s="150"/>
      <c r="D382" s="151" t="s">
        <v>170</v>
      </c>
      <c r="E382" s="152" t="s">
        <v>1</v>
      </c>
      <c r="F382" s="153" t="s">
        <v>395</v>
      </c>
      <c r="H382" s="152" t="s">
        <v>1</v>
      </c>
      <c r="I382" s="154"/>
      <c r="L382" s="150"/>
      <c r="M382" s="155"/>
      <c r="T382" s="156"/>
      <c r="AT382" s="152" t="s">
        <v>170</v>
      </c>
      <c r="AU382" s="152" t="s">
        <v>92</v>
      </c>
      <c r="AV382" s="12" t="s">
        <v>90</v>
      </c>
      <c r="AW382" s="12" t="s">
        <v>39</v>
      </c>
      <c r="AX382" s="12" t="s">
        <v>83</v>
      </c>
      <c r="AY382" s="152" t="s">
        <v>161</v>
      </c>
    </row>
    <row r="383" spans="2:51" s="13" customFormat="1" ht="11.25">
      <c r="B383" s="157"/>
      <c r="D383" s="151" t="s">
        <v>170</v>
      </c>
      <c r="E383" s="158" t="s">
        <v>1</v>
      </c>
      <c r="F383" s="159" t="s">
        <v>465</v>
      </c>
      <c r="H383" s="160">
        <v>12.468999999999999</v>
      </c>
      <c r="I383" s="161"/>
      <c r="L383" s="157"/>
      <c r="M383" s="162"/>
      <c r="T383" s="163"/>
      <c r="AT383" s="158" t="s">
        <v>170</v>
      </c>
      <c r="AU383" s="158" t="s">
        <v>92</v>
      </c>
      <c r="AV383" s="13" t="s">
        <v>92</v>
      </c>
      <c r="AW383" s="13" t="s">
        <v>39</v>
      </c>
      <c r="AX383" s="13" t="s">
        <v>83</v>
      </c>
      <c r="AY383" s="158" t="s">
        <v>161</v>
      </c>
    </row>
    <row r="384" spans="2:51" s="15" customFormat="1" ht="11.25">
      <c r="B384" s="174"/>
      <c r="D384" s="151" t="s">
        <v>170</v>
      </c>
      <c r="E384" s="175" t="s">
        <v>1</v>
      </c>
      <c r="F384" s="176" t="s">
        <v>377</v>
      </c>
      <c r="H384" s="177">
        <v>12.468999999999999</v>
      </c>
      <c r="I384" s="178"/>
      <c r="L384" s="174"/>
      <c r="M384" s="179"/>
      <c r="T384" s="180"/>
      <c r="AT384" s="175" t="s">
        <v>170</v>
      </c>
      <c r="AU384" s="175" t="s">
        <v>92</v>
      </c>
      <c r="AV384" s="15" t="s">
        <v>100</v>
      </c>
      <c r="AW384" s="15" t="s">
        <v>39</v>
      </c>
      <c r="AX384" s="15" t="s">
        <v>83</v>
      </c>
      <c r="AY384" s="175" t="s">
        <v>161</v>
      </c>
    </row>
    <row r="385" spans="2:65" s="12" customFormat="1" ht="11.25">
      <c r="B385" s="150"/>
      <c r="D385" s="151" t="s">
        <v>170</v>
      </c>
      <c r="E385" s="152" t="s">
        <v>1</v>
      </c>
      <c r="F385" s="153" t="s">
        <v>397</v>
      </c>
      <c r="H385" s="152" t="s">
        <v>1</v>
      </c>
      <c r="I385" s="154"/>
      <c r="L385" s="150"/>
      <c r="M385" s="155"/>
      <c r="T385" s="156"/>
      <c r="AT385" s="152" t="s">
        <v>170</v>
      </c>
      <c r="AU385" s="152" t="s">
        <v>92</v>
      </c>
      <c r="AV385" s="12" t="s">
        <v>90</v>
      </c>
      <c r="AW385" s="12" t="s">
        <v>39</v>
      </c>
      <c r="AX385" s="12" t="s">
        <v>83</v>
      </c>
      <c r="AY385" s="152" t="s">
        <v>161</v>
      </c>
    </row>
    <row r="386" spans="2:65" s="13" customFormat="1" ht="11.25">
      <c r="B386" s="157"/>
      <c r="D386" s="151" t="s">
        <v>170</v>
      </c>
      <c r="E386" s="158" t="s">
        <v>1</v>
      </c>
      <c r="F386" s="159" t="s">
        <v>466</v>
      </c>
      <c r="H386" s="160">
        <v>7.0350000000000001</v>
      </c>
      <c r="I386" s="161"/>
      <c r="L386" s="157"/>
      <c r="M386" s="162"/>
      <c r="T386" s="163"/>
      <c r="AT386" s="158" t="s">
        <v>170</v>
      </c>
      <c r="AU386" s="158" t="s">
        <v>92</v>
      </c>
      <c r="AV386" s="13" t="s">
        <v>92</v>
      </c>
      <c r="AW386" s="13" t="s">
        <v>39</v>
      </c>
      <c r="AX386" s="13" t="s">
        <v>83</v>
      </c>
      <c r="AY386" s="158" t="s">
        <v>161</v>
      </c>
    </row>
    <row r="387" spans="2:65" s="15" customFormat="1" ht="11.25">
      <c r="B387" s="174"/>
      <c r="D387" s="151" t="s">
        <v>170</v>
      </c>
      <c r="E387" s="175" t="s">
        <v>1</v>
      </c>
      <c r="F387" s="176" t="s">
        <v>377</v>
      </c>
      <c r="H387" s="177">
        <v>7.0350000000000001</v>
      </c>
      <c r="I387" s="178"/>
      <c r="L387" s="174"/>
      <c r="M387" s="179"/>
      <c r="T387" s="180"/>
      <c r="AT387" s="175" t="s">
        <v>170</v>
      </c>
      <c r="AU387" s="175" t="s">
        <v>92</v>
      </c>
      <c r="AV387" s="15" t="s">
        <v>100</v>
      </c>
      <c r="AW387" s="15" t="s">
        <v>39</v>
      </c>
      <c r="AX387" s="15" t="s">
        <v>83</v>
      </c>
      <c r="AY387" s="175" t="s">
        <v>161</v>
      </c>
    </row>
    <row r="388" spans="2:65" s="13" customFormat="1" ht="11.25">
      <c r="B388" s="157"/>
      <c r="D388" s="151" t="s">
        <v>170</v>
      </c>
      <c r="E388" s="158" t="s">
        <v>1</v>
      </c>
      <c r="F388" s="159" t="s">
        <v>467</v>
      </c>
      <c r="H388" s="160">
        <v>55</v>
      </c>
      <c r="I388" s="161"/>
      <c r="L388" s="157"/>
      <c r="M388" s="162"/>
      <c r="T388" s="163"/>
      <c r="AT388" s="158" t="s">
        <v>170</v>
      </c>
      <c r="AU388" s="158" t="s">
        <v>92</v>
      </c>
      <c r="AV388" s="13" t="s">
        <v>92</v>
      </c>
      <c r="AW388" s="13" t="s">
        <v>39</v>
      </c>
      <c r="AX388" s="13" t="s">
        <v>83</v>
      </c>
      <c r="AY388" s="158" t="s">
        <v>161</v>
      </c>
    </row>
    <row r="389" spans="2:65" s="14" customFormat="1" ht="11.25">
      <c r="B389" s="167"/>
      <c r="D389" s="151" t="s">
        <v>170</v>
      </c>
      <c r="E389" s="168" t="s">
        <v>1</v>
      </c>
      <c r="F389" s="169" t="s">
        <v>237</v>
      </c>
      <c r="H389" s="170">
        <v>611.84199999999998</v>
      </c>
      <c r="I389" s="171"/>
      <c r="L389" s="167"/>
      <c r="M389" s="172"/>
      <c r="T389" s="173"/>
      <c r="AT389" s="168" t="s">
        <v>170</v>
      </c>
      <c r="AU389" s="168" t="s">
        <v>92</v>
      </c>
      <c r="AV389" s="14" t="s">
        <v>168</v>
      </c>
      <c r="AW389" s="14" t="s">
        <v>39</v>
      </c>
      <c r="AX389" s="14" t="s">
        <v>90</v>
      </c>
      <c r="AY389" s="168" t="s">
        <v>161</v>
      </c>
    </row>
    <row r="390" spans="2:65" s="1" customFormat="1" ht="24.2" customHeight="1">
      <c r="B390" s="33"/>
      <c r="C390" s="137" t="s">
        <v>425</v>
      </c>
      <c r="D390" s="137" t="s">
        <v>163</v>
      </c>
      <c r="E390" s="138" t="s">
        <v>468</v>
      </c>
      <c r="F390" s="139" t="s">
        <v>469</v>
      </c>
      <c r="G390" s="140" t="s">
        <v>188</v>
      </c>
      <c r="H390" s="141">
        <v>611.84199999999998</v>
      </c>
      <c r="I390" s="142"/>
      <c r="J390" s="143">
        <f>ROUND(I390*H390,2)</f>
        <v>0</v>
      </c>
      <c r="K390" s="139" t="s">
        <v>230</v>
      </c>
      <c r="L390" s="33"/>
      <c r="M390" s="144" t="s">
        <v>1</v>
      </c>
      <c r="N390" s="145" t="s">
        <v>48</v>
      </c>
      <c r="P390" s="146">
        <f>O390*H390</f>
        <v>0</v>
      </c>
      <c r="Q390" s="146">
        <v>0</v>
      </c>
      <c r="R390" s="146">
        <f>Q390*H390</f>
        <v>0</v>
      </c>
      <c r="S390" s="146">
        <v>0</v>
      </c>
      <c r="T390" s="147">
        <f>S390*H390</f>
        <v>0</v>
      </c>
      <c r="AR390" s="148" t="s">
        <v>168</v>
      </c>
      <c r="AT390" s="148" t="s">
        <v>163</v>
      </c>
      <c r="AU390" s="148" t="s">
        <v>92</v>
      </c>
      <c r="AY390" s="17" t="s">
        <v>161</v>
      </c>
      <c r="BE390" s="149">
        <f>IF(N390="základní",J390,0)</f>
        <v>0</v>
      </c>
      <c r="BF390" s="149">
        <f>IF(N390="snížená",J390,0)</f>
        <v>0</v>
      </c>
      <c r="BG390" s="149">
        <f>IF(N390="zákl. přenesená",J390,0)</f>
        <v>0</v>
      </c>
      <c r="BH390" s="149">
        <f>IF(N390="sníž. přenesená",J390,0)</f>
        <v>0</v>
      </c>
      <c r="BI390" s="149">
        <f>IF(N390="nulová",J390,0)</f>
        <v>0</v>
      </c>
      <c r="BJ390" s="17" t="s">
        <v>90</v>
      </c>
      <c r="BK390" s="149">
        <f>ROUND(I390*H390,2)</f>
        <v>0</v>
      </c>
      <c r="BL390" s="17" t="s">
        <v>168</v>
      </c>
      <c r="BM390" s="148" t="s">
        <v>470</v>
      </c>
    </row>
    <row r="391" spans="2:65" s="13" customFormat="1" ht="11.25">
      <c r="B391" s="157"/>
      <c r="D391" s="151" t="s">
        <v>170</v>
      </c>
      <c r="E391" s="158" t="s">
        <v>1</v>
      </c>
      <c r="F391" s="159" t="s">
        <v>471</v>
      </c>
      <c r="H391" s="160">
        <v>611.84199999999998</v>
      </c>
      <c r="I391" s="161"/>
      <c r="L391" s="157"/>
      <c r="M391" s="162"/>
      <c r="T391" s="163"/>
      <c r="AT391" s="158" t="s">
        <v>170</v>
      </c>
      <c r="AU391" s="158" t="s">
        <v>92</v>
      </c>
      <c r="AV391" s="13" t="s">
        <v>92</v>
      </c>
      <c r="AW391" s="13" t="s">
        <v>39</v>
      </c>
      <c r="AX391" s="13" t="s">
        <v>90</v>
      </c>
      <c r="AY391" s="158" t="s">
        <v>161</v>
      </c>
    </row>
    <row r="392" spans="2:65" s="1" customFormat="1" ht="21.75" customHeight="1">
      <c r="B392" s="33"/>
      <c r="C392" s="137" t="s">
        <v>467</v>
      </c>
      <c r="D392" s="137" t="s">
        <v>163</v>
      </c>
      <c r="E392" s="138" t="s">
        <v>472</v>
      </c>
      <c r="F392" s="139" t="s">
        <v>473</v>
      </c>
      <c r="G392" s="140" t="s">
        <v>188</v>
      </c>
      <c r="H392" s="141">
        <v>183.553</v>
      </c>
      <c r="I392" s="142"/>
      <c r="J392" s="143">
        <f>ROUND(I392*H392,2)</f>
        <v>0</v>
      </c>
      <c r="K392" s="139" t="s">
        <v>230</v>
      </c>
      <c r="L392" s="33"/>
      <c r="M392" s="144" t="s">
        <v>1</v>
      </c>
      <c r="N392" s="145" t="s">
        <v>48</v>
      </c>
      <c r="P392" s="146">
        <f>O392*H392</f>
        <v>0</v>
      </c>
      <c r="Q392" s="146">
        <v>3.16E-3</v>
      </c>
      <c r="R392" s="146">
        <f>Q392*H392</f>
        <v>0.58002748000000004</v>
      </c>
      <c r="S392" s="146">
        <v>0</v>
      </c>
      <c r="T392" s="147">
        <f>S392*H392</f>
        <v>0</v>
      </c>
      <c r="AR392" s="148" t="s">
        <v>168</v>
      </c>
      <c r="AT392" s="148" t="s">
        <v>163</v>
      </c>
      <c r="AU392" s="148" t="s">
        <v>92</v>
      </c>
      <c r="AY392" s="17" t="s">
        <v>161</v>
      </c>
      <c r="BE392" s="149">
        <f>IF(N392="základní",J392,0)</f>
        <v>0</v>
      </c>
      <c r="BF392" s="149">
        <f>IF(N392="snížená",J392,0)</f>
        <v>0</v>
      </c>
      <c r="BG392" s="149">
        <f>IF(N392="zákl. přenesená",J392,0)</f>
        <v>0</v>
      </c>
      <c r="BH392" s="149">
        <f>IF(N392="sníž. přenesená",J392,0)</f>
        <v>0</v>
      </c>
      <c r="BI392" s="149">
        <f>IF(N392="nulová",J392,0)</f>
        <v>0</v>
      </c>
      <c r="BJ392" s="17" t="s">
        <v>90</v>
      </c>
      <c r="BK392" s="149">
        <f>ROUND(I392*H392,2)</f>
        <v>0</v>
      </c>
      <c r="BL392" s="17" t="s">
        <v>168</v>
      </c>
      <c r="BM392" s="148" t="s">
        <v>474</v>
      </c>
    </row>
    <row r="393" spans="2:65" s="13" customFormat="1" ht="11.25">
      <c r="B393" s="157"/>
      <c r="D393" s="151" t="s">
        <v>170</v>
      </c>
      <c r="E393" s="158" t="s">
        <v>1</v>
      </c>
      <c r="F393" s="159" t="s">
        <v>475</v>
      </c>
      <c r="H393" s="160">
        <v>183.553</v>
      </c>
      <c r="I393" s="161"/>
      <c r="L393" s="157"/>
      <c r="M393" s="162"/>
      <c r="T393" s="163"/>
      <c r="AT393" s="158" t="s">
        <v>170</v>
      </c>
      <c r="AU393" s="158" t="s">
        <v>92</v>
      </c>
      <c r="AV393" s="13" t="s">
        <v>92</v>
      </c>
      <c r="AW393" s="13" t="s">
        <v>39</v>
      </c>
      <c r="AX393" s="13" t="s">
        <v>90</v>
      </c>
      <c r="AY393" s="158" t="s">
        <v>161</v>
      </c>
    </row>
    <row r="394" spans="2:65" s="1" customFormat="1" ht="24.2" customHeight="1">
      <c r="B394" s="33"/>
      <c r="C394" s="137" t="s">
        <v>428</v>
      </c>
      <c r="D394" s="137" t="s">
        <v>163</v>
      </c>
      <c r="E394" s="138" t="s">
        <v>476</v>
      </c>
      <c r="F394" s="139" t="s">
        <v>477</v>
      </c>
      <c r="G394" s="140" t="s">
        <v>188</v>
      </c>
      <c r="H394" s="141">
        <v>611.84199999999998</v>
      </c>
      <c r="I394" s="142"/>
      <c r="J394" s="143">
        <f>ROUND(I394*H394,2)</f>
        <v>0</v>
      </c>
      <c r="K394" s="139" t="s">
        <v>230</v>
      </c>
      <c r="L394" s="33"/>
      <c r="M394" s="144" t="s">
        <v>1</v>
      </c>
      <c r="N394" s="145" t="s">
        <v>48</v>
      </c>
      <c r="P394" s="146">
        <f>O394*H394</f>
        <v>0</v>
      </c>
      <c r="Q394" s="146">
        <v>2.0000000000000001E-4</v>
      </c>
      <c r="R394" s="146">
        <f>Q394*H394</f>
        <v>0.1223684</v>
      </c>
      <c r="S394" s="146">
        <v>0</v>
      </c>
      <c r="T394" s="147">
        <f>S394*H394</f>
        <v>0</v>
      </c>
      <c r="AR394" s="148" t="s">
        <v>168</v>
      </c>
      <c r="AT394" s="148" t="s">
        <v>163</v>
      </c>
      <c r="AU394" s="148" t="s">
        <v>92</v>
      </c>
      <c r="AY394" s="17" t="s">
        <v>161</v>
      </c>
      <c r="BE394" s="149">
        <f>IF(N394="základní",J394,0)</f>
        <v>0</v>
      </c>
      <c r="BF394" s="149">
        <f>IF(N394="snížená",J394,0)</f>
        <v>0</v>
      </c>
      <c r="BG394" s="149">
        <f>IF(N394="zákl. přenesená",J394,0)</f>
        <v>0</v>
      </c>
      <c r="BH394" s="149">
        <f>IF(N394="sníž. přenesená",J394,0)</f>
        <v>0</v>
      </c>
      <c r="BI394" s="149">
        <f>IF(N394="nulová",J394,0)</f>
        <v>0</v>
      </c>
      <c r="BJ394" s="17" t="s">
        <v>90</v>
      </c>
      <c r="BK394" s="149">
        <f>ROUND(I394*H394,2)</f>
        <v>0</v>
      </c>
      <c r="BL394" s="17" t="s">
        <v>168</v>
      </c>
      <c r="BM394" s="148" t="s">
        <v>478</v>
      </c>
    </row>
    <row r="395" spans="2:65" s="13" customFormat="1" ht="11.25">
      <c r="B395" s="157"/>
      <c r="D395" s="151" t="s">
        <v>170</v>
      </c>
      <c r="E395" s="158" t="s">
        <v>1</v>
      </c>
      <c r="F395" s="159" t="s">
        <v>471</v>
      </c>
      <c r="H395" s="160">
        <v>611.84199999999998</v>
      </c>
      <c r="I395" s="161"/>
      <c r="L395" s="157"/>
      <c r="M395" s="162"/>
      <c r="T395" s="163"/>
      <c r="AT395" s="158" t="s">
        <v>170</v>
      </c>
      <c r="AU395" s="158" t="s">
        <v>92</v>
      </c>
      <c r="AV395" s="13" t="s">
        <v>92</v>
      </c>
      <c r="AW395" s="13" t="s">
        <v>39</v>
      </c>
      <c r="AX395" s="13" t="s">
        <v>90</v>
      </c>
      <c r="AY395" s="158" t="s">
        <v>161</v>
      </c>
    </row>
    <row r="396" spans="2:65" s="1" customFormat="1" ht="24.2" customHeight="1">
      <c r="B396" s="33"/>
      <c r="C396" s="137" t="s">
        <v>479</v>
      </c>
      <c r="D396" s="137" t="s">
        <v>163</v>
      </c>
      <c r="E396" s="138" t="s">
        <v>480</v>
      </c>
      <c r="F396" s="139" t="s">
        <v>481</v>
      </c>
      <c r="G396" s="140" t="s">
        <v>188</v>
      </c>
      <c r="H396" s="141">
        <v>2153.1039999999998</v>
      </c>
      <c r="I396" s="142"/>
      <c r="J396" s="143">
        <f>ROUND(I396*H396,2)</f>
        <v>0</v>
      </c>
      <c r="K396" s="139" t="s">
        <v>167</v>
      </c>
      <c r="L396" s="33"/>
      <c r="M396" s="144" t="s">
        <v>1</v>
      </c>
      <c r="N396" s="145" t="s">
        <v>48</v>
      </c>
      <c r="P396" s="146">
        <f>O396*H396</f>
        <v>0</v>
      </c>
      <c r="Q396" s="146">
        <v>2.0480000000000002E-2</v>
      </c>
      <c r="R396" s="146">
        <f>Q396*H396</f>
        <v>44.095569920000003</v>
      </c>
      <c r="S396" s="146">
        <v>0</v>
      </c>
      <c r="T396" s="147">
        <f>S396*H396</f>
        <v>0</v>
      </c>
      <c r="AR396" s="148" t="s">
        <v>168</v>
      </c>
      <c r="AT396" s="148" t="s">
        <v>163</v>
      </c>
      <c r="AU396" s="148" t="s">
        <v>92</v>
      </c>
      <c r="AY396" s="17" t="s">
        <v>161</v>
      </c>
      <c r="BE396" s="149">
        <f>IF(N396="základní",J396,0)</f>
        <v>0</v>
      </c>
      <c r="BF396" s="149">
        <f>IF(N396="snížená",J396,0)</f>
        <v>0</v>
      </c>
      <c r="BG396" s="149">
        <f>IF(N396="zákl. přenesená",J396,0)</f>
        <v>0</v>
      </c>
      <c r="BH396" s="149">
        <f>IF(N396="sníž. přenesená",J396,0)</f>
        <v>0</v>
      </c>
      <c r="BI396" s="149">
        <f>IF(N396="nulová",J396,0)</f>
        <v>0</v>
      </c>
      <c r="BJ396" s="17" t="s">
        <v>90</v>
      </c>
      <c r="BK396" s="149">
        <f>ROUND(I396*H396,2)</f>
        <v>0</v>
      </c>
      <c r="BL396" s="17" t="s">
        <v>168</v>
      </c>
      <c r="BM396" s="148" t="s">
        <v>482</v>
      </c>
    </row>
    <row r="397" spans="2:65" s="13" customFormat="1" ht="11.25">
      <c r="B397" s="157"/>
      <c r="D397" s="151" t="s">
        <v>170</v>
      </c>
      <c r="E397" s="158" t="s">
        <v>1</v>
      </c>
      <c r="F397" s="159" t="s">
        <v>483</v>
      </c>
      <c r="H397" s="160">
        <v>2153.1039999999998</v>
      </c>
      <c r="I397" s="161"/>
      <c r="L397" s="157"/>
      <c r="M397" s="162"/>
      <c r="T397" s="163"/>
      <c r="AT397" s="158" t="s">
        <v>170</v>
      </c>
      <c r="AU397" s="158" t="s">
        <v>92</v>
      </c>
      <c r="AV397" s="13" t="s">
        <v>92</v>
      </c>
      <c r="AW397" s="13" t="s">
        <v>39</v>
      </c>
      <c r="AX397" s="13" t="s">
        <v>90</v>
      </c>
      <c r="AY397" s="158" t="s">
        <v>161</v>
      </c>
    </row>
    <row r="398" spans="2:65" s="1" customFormat="1" ht="24.2" customHeight="1">
      <c r="B398" s="33"/>
      <c r="C398" s="137" t="s">
        <v>432</v>
      </c>
      <c r="D398" s="137" t="s">
        <v>163</v>
      </c>
      <c r="E398" s="138" t="s">
        <v>484</v>
      </c>
      <c r="F398" s="139" t="s">
        <v>485</v>
      </c>
      <c r="G398" s="140" t="s">
        <v>188</v>
      </c>
      <c r="H398" s="141">
        <v>21.244</v>
      </c>
      <c r="I398" s="142"/>
      <c r="J398" s="143">
        <f>ROUND(I398*H398,2)</f>
        <v>0</v>
      </c>
      <c r="K398" s="139" t="s">
        <v>167</v>
      </c>
      <c r="L398" s="33"/>
      <c r="M398" s="144" t="s">
        <v>1</v>
      </c>
      <c r="N398" s="145" t="s">
        <v>48</v>
      </c>
      <c r="P398" s="146">
        <f>O398*H398</f>
        <v>0</v>
      </c>
      <c r="Q398" s="146">
        <v>2.5000000000000001E-2</v>
      </c>
      <c r="R398" s="146">
        <f>Q398*H398</f>
        <v>0.53110000000000002</v>
      </c>
      <c r="S398" s="146">
        <v>0</v>
      </c>
      <c r="T398" s="147">
        <f>S398*H398</f>
        <v>0</v>
      </c>
      <c r="AR398" s="148" t="s">
        <v>168</v>
      </c>
      <c r="AT398" s="148" t="s">
        <v>163</v>
      </c>
      <c r="AU398" s="148" t="s">
        <v>92</v>
      </c>
      <c r="AY398" s="17" t="s">
        <v>161</v>
      </c>
      <c r="BE398" s="149">
        <f>IF(N398="základní",J398,0)</f>
        <v>0</v>
      </c>
      <c r="BF398" s="149">
        <f>IF(N398="snížená",J398,0)</f>
        <v>0</v>
      </c>
      <c r="BG398" s="149">
        <f>IF(N398="zákl. přenesená",J398,0)</f>
        <v>0</v>
      </c>
      <c r="BH398" s="149">
        <f>IF(N398="sníž. přenesená",J398,0)</f>
        <v>0</v>
      </c>
      <c r="BI398" s="149">
        <f>IF(N398="nulová",J398,0)</f>
        <v>0</v>
      </c>
      <c r="BJ398" s="17" t="s">
        <v>90</v>
      </c>
      <c r="BK398" s="149">
        <f>ROUND(I398*H398,2)</f>
        <v>0</v>
      </c>
      <c r="BL398" s="17" t="s">
        <v>168</v>
      </c>
      <c r="BM398" s="148" t="s">
        <v>486</v>
      </c>
    </row>
    <row r="399" spans="2:65" s="1" customFormat="1" ht="19.5">
      <c r="B399" s="33"/>
      <c r="D399" s="151" t="s">
        <v>182</v>
      </c>
      <c r="F399" s="164" t="s">
        <v>487</v>
      </c>
      <c r="I399" s="165"/>
      <c r="L399" s="33"/>
      <c r="M399" s="166"/>
      <c r="T399" s="57"/>
      <c r="AT399" s="17" t="s">
        <v>182</v>
      </c>
      <c r="AU399" s="17" t="s">
        <v>92</v>
      </c>
    </row>
    <row r="400" spans="2:65" s="13" customFormat="1" ht="22.5">
      <c r="B400" s="157"/>
      <c r="D400" s="151" t="s">
        <v>170</v>
      </c>
      <c r="E400" s="158" t="s">
        <v>1</v>
      </c>
      <c r="F400" s="159" t="s">
        <v>346</v>
      </c>
      <c r="H400" s="160">
        <v>21.244</v>
      </c>
      <c r="I400" s="161"/>
      <c r="L400" s="157"/>
      <c r="M400" s="162"/>
      <c r="T400" s="163"/>
      <c r="AT400" s="158" t="s">
        <v>170</v>
      </c>
      <c r="AU400" s="158" t="s">
        <v>92</v>
      </c>
      <c r="AV400" s="13" t="s">
        <v>92</v>
      </c>
      <c r="AW400" s="13" t="s">
        <v>39</v>
      </c>
      <c r="AX400" s="13" t="s">
        <v>90</v>
      </c>
      <c r="AY400" s="158" t="s">
        <v>161</v>
      </c>
    </row>
    <row r="401" spans="2:65" s="1" customFormat="1" ht="21.75" customHeight="1">
      <c r="B401" s="33"/>
      <c r="C401" s="137" t="s">
        <v>488</v>
      </c>
      <c r="D401" s="137" t="s">
        <v>163</v>
      </c>
      <c r="E401" s="138" t="s">
        <v>489</v>
      </c>
      <c r="F401" s="139" t="s">
        <v>490</v>
      </c>
      <c r="G401" s="140" t="s">
        <v>188</v>
      </c>
      <c r="H401" s="141">
        <v>2153.1039999999998</v>
      </c>
      <c r="I401" s="142"/>
      <c r="J401" s="143">
        <f>ROUND(I401*H401,2)</f>
        <v>0</v>
      </c>
      <c r="K401" s="139" t="s">
        <v>167</v>
      </c>
      <c r="L401" s="33"/>
      <c r="M401" s="144" t="s">
        <v>1</v>
      </c>
      <c r="N401" s="145" t="s">
        <v>48</v>
      </c>
      <c r="P401" s="146">
        <f>O401*H401</f>
        <v>0</v>
      </c>
      <c r="Q401" s="146">
        <v>4.3800000000000002E-3</v>
      </c>
      <c r="R401" s="146">
        <f>Q401*H401</f>
        <v>9.4305955199999989</v>
      </c>
      <c r="S401" s="146">
        <v>0</v>
      </c>
      <c r="T401" s="147">
        <f>S401*H401</f>
        <v>0</v>
      </c>
      <c r="AR401" s="148" t="s">
        <v>168</v>
      </c>
      <c r="AT401" s="148" t="s">
        <v>163</v>
      </c>
      <c r="AU401" s="148" t="s">
        <v>92</v>
      </c>
      <c r="AY401" s="17" t="s">
        <v>161</v>
      </c>
      <c r="BE401" s="149">
        <f>IF(N401="základní",J401,0)</f>
        <v>0</v>
      </c>
      <c r="BF401" s="149">
        <f>IF(N401="snížená",J401,0)</f>
        <v>0</v>
      </c>
      <c r="BG401" s="149">
        <f>IF(N401="zákl. přenesená",J401,0)</f>
        <v>0</v>
      </c>
      <c r="BH401" s="149">
        <f>IF(N401="sníž. přenesená",J401,0)</f>
        <v>0</v>
      </c>
      <c r="BI401" s="149">
        <f>IF(N401="nulová",J401,0)</f>
        <v>0</v>
      </c>
      <c r="BJ401" s="17" t="s">
        <v>90</v>
      </c>
      <c r="BK401" s="149">
        <f>ROUND(I401*H401,2)</f>
        <v>0</v>
      </c>
      <c r="BL401" s="17" t="s">
        <v>168</v>
      </c>
      <c r="BM401" s="148" t="s">
        <v>491</v>
      </c>
    </row>
    <row r="402" spans="2:65" s="13" customFormat="1" ht="11.25">
      <c r="B402" s="157"/>
      <c r="D402" s="151" t="s">
        <v>170</v>
      </c>
      <c r="E402" s="158" t="s">
        <v>1</v>
      </c>
      <c r="F402" s="159" t="s">
        <v>483</v>
      </c>
      <c r="H402" s="160">
        <v>2153.1039999999998</v>
      </c>
      <c r="I402" s="161"/>
      <c r="L402" s="157"/>
      <c r="M402" s="162"/>
      <c r="T402" s="163"/>
      <c r="AT402" s="158" t="s">
        <v>170</v>
      </c>
      <c r="AU402" s="158" t="s">
        <v>92</v>
      </c>
      <c r="AV402" s="13" t="s">
        <v>92</v>
      </c>
      <c r="AW402" s="13" t="s">
        <v>39</v>
      </c>
      <c r="AX402" s="13" t="s">
        <v>90</v>
      </c>
      <c r="AY402" s="158" t="s">
        <v>161</v>
      </c>
    </row>
    <row r="403" spans="2:65" s="1" customFormat="1" ht="24.2" customHeight="1">
      <c r="B403" s="33"/>
      <c r="C403" s="137" t="s">
        <v>441</v>
      </c>
      <c r="D403" s="137" t="s">
        <v>163</v>
      </c>
      <c r="E403" s="138" t="s">
        <v>492</v>
      </c>
      <c r="F403" s="139" t="s">
        <v>493</v>
      </c>
      <c r="G403" s="140" t="s">
        <v>188</v>
      </c>
      <c r="H403" s="141">
        <v>2533.0630000000001</v>
      </c>
      <c r="I403" s="142"/>
      <c r="J403" s="143">
        <f>ROUND(I403*H403,2)</f>
        <v>0</v>
      </c>
      <c r="K403" s="139" t="s">
        <v>230</v>
      </c>
      <c r="L403" s="33"/>
      <c r="M403" s="144" t="s">
        <v>1</v>
      </c>
      <c r="N403" s="145" t="s">
        <v>48</v>
      </c>
      <c r="P403" s="146">
        <f>O403*H403</f>
        <v>0</v>
      </c>
      <c r="Q403" s="146">
        <v>2.1000000000000001E-4</v>
      </c>
      <c r="R403" s="146">
        <f>Q403*H403</f>
        <v>0.53194322999999999</v>
      </c>
      <c r="S403" s="146">
        <v>0</v>
      </c>
      <c r="T403" s="147">
        <f>S403*H403</f>
        <v>0</v>
      </c>
      <c r="AR403" s="148" t="s">
        <v>168</v>
      </c>
      <c r="AT403" s="148" t="s">
        <v>163</v>
      </c>
      <c r="AU403" s="148" t="s">
        <v>92</v>
      </c>
      <c r="AY403" s="17" t="s">
        <v>161</v>
      </c>
      <c r="BE403" s="149">
        <f>IF(N403="základní",J403,0)</f>
        <v>0</v>
      </c>
      <c r="BF403" s="149">
        <f>IF(N403="snížená",J403,0)</f>
        <v>0</v>
      </c>
      <c r="BG403" s="149">
        <f>IF(N403="zákl. přenesená",J403,0)</f>
        <v>0</v>
      </c>
      <c r="BH403" s="149">
        <f>IF(N403="sníž. přenesená",J403,0)</f>
        <v>0</v>
      </c>
      <c r="BI403" s="149">
        <f>IF(N403="nulová",J403,0)</f>
        <v>0</v>
      </c>
      <c r="BJ403" s="17" t="s">
        <v>90</v>
      </c>
      <c r="BK403" s="149">
        <f>ROUND(I403*H403,2)</f>
        <v>0</v>
      </c>
      <c r="BL403" s="17" t="s">
        <v>168</v>
      </c>
      <c r="BM403" s="148" t="s">
        <v>494</v>
      </c>
    </row>
    <row r="404" spans="2:65" s="12" customFormat="1" ht="11.25">
      <c r="B404" s="150"/>
      <c r="D404" s="151" t="s">
        <v>170</v>
      </c>
      <c r="E404" s="152" t="s">
        <v>1</v>
      </c>
      <c r="F404" s="153" t="s">
        <v>370</v>
      </c>
      <c r="H404" s="152" t="s">
        <v>1</v>
      </c>
      <c r="I404" s="154"/>
      <c r="L404" s="150"/>
      <c r="M404" s="155"/>
      <c r="T404" s="156"/>
      <c r="AT404" s="152" t="s">
        <v>170</v>
      </c>
      <c r="AU404" s="152" t="s">
        <v>92</v>
      </c>
      <c r="AV404" s="12" t="s">
        <v>90</v>
      </c>
      <c r="AW404" s="12" t="s">
        <v>39</v>
      </c>
      <c r="AX404" s="12" t="s">
        <v>83</v>
      </c>
      <c r="AY404" s="152" t="s">
        <v>161</v>
      </c>
    </row>
    <row r="405" spans="2:65" s="13" customFormat="1" ht="33.75">
      <c r="B405" s="157"/>
      <c r="D405" s="151" t="s">
        <v>170</v>
      </c>
      <c r="E405" s="158" t="s">
        <v>1</v>
      </c>
      <c r="F405" s="159" t="s">
        <v>371</v>
      </c>
      <c r="H405" s="160">
        <v>439.51799999999997</v>
      </c>
      <c r="I405" s="161"/>
      <c r="L405" s="157"/>
      <c r="M405" s="162"/>
      <c r="T405" s="163"/>
      <c r="AT405" s="158" t="s">
        <v>170</v>
      </c>
      <c r="AU405" s="158" t="s">
        <v>92</v>
      </c>
      <c r="AV405" s="13" t="s">
        <v>92</v>
      </c>
      <c r="AW405" s="13" t="s">
        <v>39</v>
      </c>
      <c r="AX405" s="13" t="s">
        <v>83</v>
      </c>
      <c r="AY405" s="158" t="s">
        <v>161</v>
      </c>
    </row>
    <row r="406" spans="2:65" s="13" customFormat="1" ht="45">
      <c r="B406" s="157"/>
      <c r="D406" s="151" t="s">
        <v>170</v>
      </c>
      <c r="E406" s="158" t="s">
        <v>1</v>
      </c>
      <c r="F406" s="159" t="s">
        <v>372</v>
      </c>
      <c r="H406" s="160">
        <v>-118.999</v>
      </c>
      <c r="I406" s="161"/>
      <c r="L406" s="157"/>
      <c r="M406" s="162"/>
      <c r="T406" s="163"/>
      <c r="AT406" s="158" t="s">
        <v>170</v>
      </c>
      <c r="AU406" s="158" t="s">
        <v>92</v>
      </c>
      <c r="AV406" s="13" t="s">
        <v>92</v>
      </c>
      <c r="AW406" s="13" t="s">
        <v>39</v>
      </c>
      <c r="AX406" s="13" t="s">
        <v>83</v>
      </c>
      <c r="AY406" s="158" t="s">
        <v>161</v>
      </c>
    </row>
    <row r="407" spans="2:65" s="13" customFormat="1" ht="45">
      <c r="B407" s="157"/>
      <c r="D407" s="151" t="s">
        <v>170</v>
      </c>
      <c r="E407" s="158" t="s">
        <v>1</v>
      </c>
      <c r="F407" s="159" t="s">
        <v>373</v>
      </c>
      <c r="H407" s="160">
        <v>221.91800000000001</v>
      </c>
      <c r="I407" s="161"/>
      <c r="L407" s="157"/>
      <c r="M407" s="162"/>
      <c r="T407" s="163"/>
      <c r="AT407" s="158" t="s">
        <v>170</v>
      </c>
      <c r="AU407" s="158" t="s">
        <v>92</v>
      </c>
      <c r="AV407" s="13" t="s">
        <v>92</v>
      </c>
      <c r="AW407" s="13" t="s">
        <v>39</v>
      </c>
      <c r="AX407" s="13" t="s">
        <v>83</v>
      </c>
      <c r="AY407" s="158" t="s">
        <v>161</v>
      </c>
    </row>
    <row r="408" spans="2:65" s="13" customFormat="1" ht="33.75">
      <c r="B408" s="157"/>
      <c r="D408" s="151" t="s">
        <v>170</v>
      </c>
      <c r="E408" s="158" t="s">
        <v>1</v>
      </c>
      <c r="F408" s="159" t="s">
        <v>374</v>
      </c>
      <c r="H408" s="160">
        <v>22.943000000000001</v>
      </c>
      <c r="I408" s="161"/>
      <c r="L408" s="157"/>
      <c r="M408" s="162"/>
      <c r="T408" s="163"/>
      <c r="AT408" s="158" t="s">
        <v>170</v>
      </c>
      <c r="AU408" s="158" t="s">
        <v>92</v>
      </c>
      <c r="AV408" s="13" t="s">
        <v>92</v>
      </c>
      <c r="AW408" s="13" t="s">
        <v>39</v>
      </c>
      <c r="AX408" s="13" t="s">
        <v>83</v>
      </c>
      <c r="AY408" s="158" t="s">
        <v>161</v>
      </c>
    </row>
    <row r="409" spans="2:65" s="13" customFormat="1" ht="11.25">
      <c r="B409" s="157"/>
      <c r="D409" s="151" t="s">
        <v>170</v>
      </c>
      <c r="E409" s="158" t="s">
        <v>1</v>
      </c>
      <c r="F409" s="159" t="s">
        <v>375</v>
      </c>
      <c r="H409" s="160">
        <v>4.9429999999999996</v>
      </c>
      <c r="I409" s="161"/>
      <c r="L409" s="157"/>
      <c r="M409" s="162"/>
      <c r="T409" s="163"/>
      <c r="AT409" s="158" t="s">
        <v>170</v>
      </c>
      <c r="AU409" s="158" t="s">
        <v>92</v>
      </c>
      <c r="AV409" s="13" t="s">
        <v>92</v>
      </c>
      <c r="AW409" s="13" t="s">
        <v>39</v>
      </c>
      <c r="AX409" s="13" t="s">
        <v>83</v>
      </c>
      <c r="AY409" s="158" t="s">
        <v>161</v>
      </c>
    </row>
    <row r="410" spans="2:65" s="13" customFormat="1" ht="22.5">
      <c r="B410" s="157"/>
      <c r="D410" s="151" t="s">
        <v>170</v>
      </c>
      <c r="E410" s="158" t="s">
        <v>1</v>
      </c>
      <c r="F410" s="159" t="s">
        <v>376</v>
      </c>
      <c r="H410" s="160">
        <v>30.94</v>
      </c>
      <c r="I410" s="161"/>
      <c r="L410" s="157"/>
      <c r="M410" s="162"/>
      <c r="T410" s="163"/>
      <c r="AT410" s="158" t="s">
        <v>170</v>
      </c>
      <c r="AU410" s="158" t="s">
        <v>92</v>
      </c>
      <c r="AV410" s="13" t="s">
        <v>92</v>
      </c>
      <c r="AW410" s="13" t="s">
        <v>39</v>
      </c>
      <c r="AX410" s="13" t="s">
        <v>83</v>
      </c>
      <c r="AY410" s="158" t="s">
        <v>161</v>
      </c>
    </row>
    <row r="411" spans="2:65" s="15" customFormat="1" ht="11.25">
      <c r="B411" s="174"/>
      <c r="D411" s="151" t="s">
        <v>170</v>
      </c>
      <c r="E411" s="175" t="s">
        <v>1</v>
      </c>
      <c r="F411" s="176" t="s">
        <v>377</v>
      </c>
      <c r="H411" s="177">
        <v>601.26300000000003</v>
      </c>
      <c r="I411" s="178"/>
      <c r="L411" s="174"/>
      <c r="M411" s="179"/>
      <c r="T411" s="180"/>
      <c r="AT411" s="175" t="s">
        <v>170</v>
      </c>
      <c r="AU411" s="175" t="s">
        <v>92</v>
      </c>
      <c r="AV411" s="15" t="s">
        <v>100</v>
      </c>
      <c r="AW411" s="15" t="s">
        <v>39</v>
      </c>
      <c r="AX411" s="15" t="s">
        <v>83</v>
      </c>
      <c r="AY411" s="175" t="s">
        <v>161</v>
      </c>
    </row>
    <row r="412" spans="2:65" s="12" customFormat="1" ht="11.25">
      <c r="B412" s="150"/>
      <c r="D412" s="151" t="s">
        <v>170</v>
      </c>
      <c r="E412" s="152" t="s">
        <v>1</v>
      </c>
      <c r="F412" s="153" t="s">
        <v>378</v>
      </c>
      <c r="H412" s="152" t="s">
        <v>1</v>
      </c>
      <c r="I412" s="154"/>
      <c r="L412" s="150"/>
      <c r="M412" s="155"/>
      <c r="T412" s="156"/>
      <c r="AT412" s="152" t="s">
        <v>170</v>
      </c>
      <c r="AU412" s="152" t="s">
        <v>92</v>
      </c>
      <c r="AV412" s="12" t="s">
        <v>90</v>
      </c>
      <c r="AW412" s="12" t="s">
        <v>39</v>
      </c>
      <c r="AX412" s="12" t="s">
        <v>83</v>
      </c>
      <c r="AY412" s="152" t="s">
        <v>161</v>
      </c>
    </row>
    <row r="413" spans="2:65" s="13" customFormat="1" ht="45">
      <c r="B413" s="157"/>
      <c r="D413" s="151" t="s">
        <v>170</v>
      </c>
      <c r="E413" s="158" t="s">
        <v>1</v>
      </c>
      <c r="F413" s="159" t="s">
        <v>379</v>
      </c>
      <c r="H413" s="160">
        <v>468.64299999999997</v>
      </c>
      <c r="I413" s="161"/>
      <c r="L413" s="157"/>
      <c r="M413" s="162"/>
      <c r="T413" s="163"/>
      <c r="AT413" s="158" t="s">
        <v>170</v>
      </c>
      <c r="AU413" s="158" t="s">
        <v>92</v>
      </c>
      <c r="AV413" s="13" t="s">
        <v>92</v>
      </c>
      <c r="AW413" s="13" t="s">
        <v>39</v>
      </c>
      <c r="AX413" s="13" t="s">
        <v>83</v>
      </c>
      <c r="AY413" s="158" t="s">
        <v>161</v>
      </c>
    </row>
    <row r="414" spans="2:65" s="13" customFormat="1" ht="56.25">
      <c r="B414" s="157"/>
      <c r="D414" s="151" t="s">
        <v>170</v>
      </c>
      <c r="E414" s="158" t="s">
        <v>1</v>
      </c>
      <c r="F414" s="159" t="s">
        <v>380</v>
      </c>
      <c r="H414" s="160">
        <v>57.762999999999998</v>
      </c>
      <c r="I414" s="161"/>
      <c r="L414" s="157"/>
      <c r="M414" s="162"/>
      <c r="T414" s="163"/>
      <c r="AT414" s="158" t="s">
        <v>170</v>
      </c>
      <c r="AU414" s="158" t="s">
        <v>92</v>
      </c>
      <c r="AV414" s="13" t="s">
        <v>92</v>
      </c>
      <c r="AW414" s="13" t="s">
        <v>39</v>
      </c>
      <c r="AX414" s="13" t="s">
        <v>83</v>
      </c>
      <c r="AY414" s="158" t="s">
        <v>161</v>
      </c>
    </row>
    <row r="415" spans="2:65" s="13" customFormat="1" ht="33.75">
      <c r="B415" s="157"/>
      <c r="D415" s="151" t="s">
        <v>170</v>
      </c>
      <c r="E415" s="158" t="s">
        <v>1</v>
      </c>
      <c r="F415" s="159" t="s">
        <v>381</v>
      </c>
      <c r="H415" s="160">
        <v>31.388000000000002</v>
      </c>
      <c r="I415" s="161"/>
      <c r="L415" s="157"/>
      <c r="M415" s="162"/>
      <c r="T415" s="163"/>
      <c r="AT415" s="158" t="s">
        <v>170</v>
      </c>
      <c r="AU415" s="158" t="s">
        <v>92</v>
      </c>
      <c r="AV415" s="13" t="s">
        <v>92</v>
      </c>
      <c r="AW415" s="13" t="s">
        <v>39</v>
      </c>
      <c r="AX415" s="13" t="s">
        <v>83</v>
      </c>
      <c r="AY415" s="158" t="s">
        <v>161</v>
      </c>
    </row>
    <row r="416" spans="2:65" s="13" customFormat="1" ht="33.75">
      <c r="B416" s="157"/>
      <c r="D416" s="151" t="s">
        <v>170</v>
      </c>
      <c r="E416" s="158" t="s">
        <v>1</v>
      </c>
      <c r="F416" s="159" t="s">
        <v>382</v>
      </c>
      <c r="H416" s="160">
        <v>31.67</v>
      </c>
      <c r="I416" s="161"/>
      <c r="L416" s="157"/>
      <c r="M416" s="162"/>
      <c r="T416" s="163"/>
      <c r="AT416" s="158" t="s">
        <v>170</v>
      </c>
      <c r="AU416" s="158" t="s">
        <v>92</v>
      </c>
      <c r="AV416" s="13" t="s">
        <v>92</v>
      </c>
      <c r="AW416" s="13" t="s">
        <v>39</v>
      </c>
      <c r="AX416" s="13" t="s">
        <v>83</v>
      </c>
      <c r="AY416" s="158" t="s">
        <v>161</v>
      </c>
    </row>
    <row r="417" spans="2:51" s="15" customFormat="1" ht="11.25">
      <c r="B417" s="174"/>
      <c r="D417" s="151" t="s">
        <v>170</v>
      </c>
      <c r="E417" s="175" t="s">
        <v>1</v>
      </c>
      <c r="F417" s="176" t="s">
        <v>377</v>
      </c>
      <c r="H417" s="177">
        <v>589.46399999999994</v>
      </c>
      <c r="I417" s="178"/>
      <c r="L417" s="174"/>
      <c r="M417" s="179"/>
      <c r="T417" s="180"/>
      <c r="AT417" s="175" t="s">
        <v>170</v>
      </c>
      <c r="AU417" s="175" t="s">
        <v>92</v>
      </c>
      <c r="AV417" s="15" t="s">
        <v>100</v>
      </c>
      <c r="AW417" s="15" t="s">
        <v>39</v>
      </c>
      <c r="AX417" s="15" t="s">
        <v>83</v>
      </c>
      <c r="AY417" s="175" t="s">
        <v>161</v>
      </c>
    </row>
    <row r="418" spans="2:51" s="12" customFormat="1" ht="11.25">
      <c r="B418" s="150"/>
      <c r="D418" s="151" t="s">
        <v>170</v>
      </c>
      <c r="E418" s="152" t="s">
        <v>1</v>
      </c>
      <c r="F418" s="153" t="s">
        <v>383</v>
      </c>
      <c r="H418" s="152" t="s">
        <v>1</v>
      </c>
      <c r="I418" s="154"/>
      <c r="L418" s="150"/>
      <c r="M418" s="155"/>
      <c r="T418" s="156"/>
      <c r="AT418" s="152" t="s">
        <v>170</v>
      </c>
      <c r="AU418" s="152" t="s">
        <v>92</v>
      </c>
      <c r="AV418" s="12" t="s">
        <v>90</v>
      </c>
      <c r="AW418" s="12" t="s">
        <v>39</v>
      </c>
      <c r="AX418" s="12" t="s">
        <v>83</v>
      </c>
      <c r="AY418" s="152" t="s">
        <v>161</v>
      </c>
    </row>
    <row r="419" spans="2:51" s="13" customFormat="1" ht="11.25">
      <c r="B419" s="157"/>
      <c r="D419" s="151" t="s">
        <v>170</v>
      </c>
      <c r="E419" s="158" t="s">
        <v>1</v>
      </c>
      <c r="F419" s="159" t="s">
        <v>384</v>
      </c>
      <c r="H419" s="160">
        <v>65.89</v>
      </c>
      <c r="I419" s="161"/>
      <c r="L419" s="157"/>
      <c r="M419" s="162"/>
      <c r="T419" s="163"/>
      <c r="AT419" s="158" t="s">
        <v>170</v>
      </c>
      <c r="AU419" s="158" t="s">
        <v>92</v>
      </c>
      <c r="AV419" s="13" t="s">
        <v>92</v>
      </c>
      <c r="AW419" s="13" t="s">
        <v>39</v>
      </c>
      <c r="AX419" s="13" t="s">
        <v>83</v>
      </c>
      <c r="AY419" s="158" t="s">
        <v>161</v>
      </c>
    </row>
    <row r="420" spans="2:51" s="15" customFormat="1" ht="11.25">
      <c r="B420" s="174"/>
      <c r="D420" s="151" t="s">
        <v>170</v>
      </c>
      <c r="E420" s="175" t="s">
        <v>1</v>
      </c>
      <c r="F420" s="176" t="s">
        <v>377</v>
      </c>
      <c r="H420" s="177">
        <v>65.89</v>
      </c>
      <c r="I420" s="178"/>
      <c r="L420" s="174"/>
      <c r="M420" s="179"/>
      <c r="T420" s="180"/>
      <c r="AT420" s="175" t="s">
        <v>170</v>
      </c>
      <c r="AU420" s="175" t="s">
        <v>92</v>
      </c>
      <c r="AV420" s="15" t="s">
        <v>100</v>
      </c>
      <c r="AW420" s="15" t="s">
        <v>39</v>
      </c>
      <c r="AX420" s="15" t="s">
        <v>83</v>
      </c>
      <c r="AY420" s="175" t="s">
        <v>161</v>
      </c>
    </row>
    <row r="421" spans="2:51" s="12" customFormat="1" ht="11.25">
      <c r="B421" s="150"/>
      <c r="D421" s="151" t="s">
        <v>170</v>
      </c>
      <c r="E421" s="152" t="s">
        <v>1</v>
      </c>
      <c r="F421" s="153" t="s">
        <v>385</v>
      </c>
      <c r="H421" s="152" t="s">
        <v>1</v>
      </c>
      <c r="I421" s="154"/>
      <c r="L421" s="150"/>
      <c r="M421" s="155"/>
      <c r="T421" s="156"/>
      <c r="AT421" s="152" t="s">
        <v>170</v>
      </c>
      <c r="AU421" s="152" t="s">
        <v>92</v>
      </c>
      <c r="AV421" s="12" t="s">
        <v>90</v>
      </c>
      <c r="AW421" s="12" t="s">
        <v>39</v>
      </c>
      <c r="AX421" s="12" t="s">
        <v>83</v>
      </c>
      <c r="AY421" s="152" t="s">
        <v>161</v>
      </c>
    </row>
    <row r="422" spans="2:51" s="13" customFormat="1" ht="33.75">
      <c r="B422" s="157"/>
      <c r="D422" s="151" t="s">
        <v>170</v>
      </c>
      <c r="E422" s="158" t="s">
        <v>1</v>
      </c>
      <c r="F422" s="159" t="s">
        <v>386</v>
      </c>
      <c r="H422" s="160">
        <v>67.313000000000002</v>
      </c>
      <c r="I422" s="161"/>
      <c r="L422" s="157"/>
      <c r="M422" s="162"/>
      <c r="T422" s="163"/>
      <c r="AT422" s="158" t="s">
        <v>170</v>
      </c>
      <c r="AU422" s="158" t="s">
        <v>92</v>
      </c>
      <c r="AV422" s="13" t="s">
        <v>92</v>
      </c>
      <c r="AW422" s="13" t="s">
        <v>39</v>
      </c>
      <c r="AX422" s="13" t="s">
        <v>83</v>
      </c>
      <c r="AY422" s="158" t="s">
        <v>161</v>
      </c>
    </row>
    <row r="423" spans="2:51" s="15" customFormat="1" ht="11.25">
      <c r="B423" s="174"/>
      <c r="D423" s="151" t="s">
        <v>170</v>
      </c>
      <c r="E423" s="175" t="s">
        <v>1</v>
      </c>
      <c r="F423" s="176" t="s">
        <v>377</v>
      </c>
      <c r="H423" s="177">
        <v>67.313000000000002</v>
      </c>
      <c r="I423" s="178"/>
      <c r="L423" s="174"/>
      <c r="M423" s="179"/>
      <c r="T423" s="180"/>
      <c r="AT423" s="175" t="s">
        <v>170</v>
      </c>
      <c r="AU423" s="175" t="s">
        <v>92</v>
      </c>
      <c r="AV423" s="15" t="s">
        <v>100</v>
      </c>
      <c r="AW423" s="15" t="s">
        <v>39</v>
      </c>
      <c r="AX423" s="15" t="s">
        <v>83</v>
      </c>
      <c r="AY423" s="175" t="s">
        <v>161</v>
      </c>
    </row>
    <row r="424" spans="2:51" s="12" customFormat="1" ht="11.25">
      <c r="B424" s="150"/>
      <c r="D424" s="151" t="s">
        <v>170</v>
      </c>
      <c r="E424" s="152" t="s">
        <v>1</v>
      </c>
      <c r="F424" s="153" t="s">
        <v>387</v>
      </c>
      <c r="H424" s="152" t="s">
        <v>1</v>
      </c>
      <c r="I424" s="154"/>
      <c r="L424" s="150"/>
      <c r="M424" s="155"/>
      <c r="T424" s="156"/>
      <c r="AT424" s="152" t="s">
        <v>170</v>
      </c>
      <c r="AU424" s="152" t="s">
        <v>92</v>
      </c>
      <c r="AV424" s="12" t="s">
        <v>90</v>
      </c>
      <c r="AW424" s="12" t="s">
        <v>39</v>
      </c>
      <c r="AX424" s="12" t="s">
        <v>83</v>
      </c>
      <c r="AY424" s="152" t="s">
        <v>161</v>
      </c>
    </row>
    <row r="425" spans="2:51" s="13" customFormat="1" ht="45">
      <c r="B425" s="157"/>
      <c r="D425" s="151" t="s">
        <v>170</v>
      </c>
      <c r="E425" s="158" t="s">
        <v>1</v>
      </c>
      <c r="F425" s="159" t="s">
        <v>388</v>
      </c>
      <c r="H425" s="160">
        <v>196.93799999999999</v>
      </c>
      <c r="I425" s="161"/>
      <c r="L425" s="157"/>
      <c r="M425" s="162"/>
      <c r="T425" s="163"/>
      <c r="AT425" s="158" t="s">
        <v>170</v>
      </c>
      <c r="AU425" s="158" t="s">
        <v>92</v>
      </c>
      <c r="AV425" s="13" t="s">
        <v>92</v>
      </c>
      <c r="AW425" s="13" t="s">
        <v>39</v>
      </c>
      <c r="AX425" s="13" t="s">
        <v>83</v>
      </c>
      <c r="AY425" s="158" t="s">
        <v>161</v>
      </c>
    </row>
    <row r="426" spans="2:51" s="13" customFormat="1" ht="33.75">
      <c r="B426" s="157"/>
      <c r="D426" s="151" t="s">
        <v>170</v>
      </c>
      <c r="E426" s="158" t="s">
        <v>1</v>
      </c>
      <c r="F426" s="159" t="s">
        <v>389</v>
      </c>
      <c r="H426" s="160">
        <v>39.475000000000001</v>
      </c>
      <c r="I426" s="161"/>
      <c r="L426" s="157"/>
      <c r="M426" s="162"/>
      <c r="T426" s="163"/>
      <c r="AT426" s="158" t="s">
        <v>170</v>
      </c>
      <c r="AU426" s="158" t="s">
        <v>92</v>
      </c>
      <c r="AV426" s="13" t="s">
        <v>92</v>
      </c>
      <c r="AW426" s="13" t="s">
        <v>39</v>
      </c>
      <c r="AX426" s="13" t="s">
        <v>83</v>
      </c>
      <c r="AY426" s="158" t="s">
        <v>161</v>
      </c>
    </row>
    <row r="427" spans="2:51" s="15" customFormat="1" ht="11.25">
      <c r="B427" s="174"/>
      <c r="D427" s="151" t="s">
        <v>170</v>
      </c>
      <c r="E427" s="175" t="s">
        <v>1</v>
      </c>
      <c r="F427" s="176" t="s">
        <v>377</v>
      </c>
      <c r="H427" s="177">
        <v>236.41299999999998</v>
      </c>
      <c r="I427" s="178"/>
      <c r="L427" s="174"/>
      <c r="M427" s="179"/>
      <c r="T427" s="180"/>
      <c r="AT427" s="175" t="s">
        <v>170</v>
      </c>
      <c r="AU427" s="175" t="s">
        <v>92</v>
      </c>
      <c r="AV427" s="15" t="s">
        <v>100</v>
      </c>
      <c r="AW427" s="15" t="s">
        <v>39</v>
      </c>
      <c r="AX427" s="15" t="s">
        <v>83</v>
      </c>
      <c r="AY427" s="175" t="s">
        <v>161</v>
      </c>
    </row>
    <row r="428" spans="2:51" s="12" customFormat="1" ht="11.25">
      <c r="B428" s="150"/>
      <c r="D428" s="151" t="s">
        <v>170</v>
      </c>
      <c r="E428" s="152" t="s">
        <v>1</v>
      </c>
      <c r="F428" s="153" t="s">
        <v>390</v>
      </c>
      <c r="H428" s="152" t="s">
        <v>1</v>
      </c>
      <c r="I428" s="154"/>
      <c r="L428" s="150"/>
      <c r="M428" s="155"/>
      <c r="T428" s="156"/>
      <c r="AT428" s="152" t="s">
        <v>170</v>
      </c>
      <c r="AU428" s="152" t="s">
        <v>92</v>
      </c>
      <c r="AV428" s="12" t="s">
        <v>90</v>
      </c>
      <c r="AW428" s="12" t="s">
        <v>39</v>
      </c>
      <c r="AX428" s="12" t="s">
        <v>83</v>
      </c>
      <c r="AY428" s="152" t="s">
        <v>161</v>
      </c>
    </row>
    <row r="429" spans="2:51" s="13" customFormat="1" ht="33.75">
      <c r="B429" s="157"/>
      <c r="D429" s="151" t="s">
        <v>170</v>
      </c>
      <c r="E429" s="158" t="s">
        <v>1</v>
      </c>
      <c r="F429" s="159" t="s">
        <v>391</v>
      </c>
      <c r="H429" s="160">
        <v>192.346</v>
      </c>
      <c r="I429" s="161"/>
      <c r="L429" s="157"/>
      <c r="M429" s="162"/>
      <c r="T429" s="163"/>
      <c r="AT429" s="158" t="s">
        <v>170</v>
      </c>
      <c r="AU429" s="158" t="s">
        <v>92</v>
      </c>
      <c r="AV429" s="13" t="s">
        <v>92</v>
      </c>
      <c r="AW429" s="13" t="s">
        <v>39</v>
      </c>
      <c r="AX429" s="13" t="s">
        <v>83</v>
      </c>
      <c r="AY429" s="158" t="s">
        <v>161</v>
      </c>
    </row>
    <row r="430" spans="2:51" s="15" customFormat="1" ht="11.25">
      <c r="B430" s="174"/>
      <c r="D430" s="151" t="s">
        <v>170</v>
      </c>
      <c r="E430" s="175" t="s">
        <v>1</v>
      </c>
      <c r="F430" s="176" t="s">
        <v>377</v>
      </c>
      <c r="H430" s="177">
        <v>192.346</v>
      </c>
      <c r="I430" s="178"/>
      <c r="L430" s="174"/>
      <c r="M430" s="179"/>
      <c r="T430" s="180"/>
      <c r="AT430" s="175" t="s">
        <v>170</v>
      </c>
      <c r="AU430" s="175" t="s">
        <v>92</v>
      </c>
      <c r="AV430" s="15" t="s">
        <v>100</v>
      </c>
      <c r="AW430" s="15" t="s">
        <v>39</v>
      </c>
      <c r="AX430" s="15" t="s">
        <v>83</v>
      </c>
      <c r="AY430" s="175" t="s">
        <v>161</v>
      </c>
    </row>
    <row r="431" spans="2:51" s="12" customFormat="1" ht="11.25">
      <c r="B431" s="150"/>
      <c r="D431" s="151" t="s">
        <v>170</v>
      </c>
      <c r="E431" s="152" t="s">
        <v>1</v>
      </c>
      <c r="F431" s="153" t="s">
        <v>392</v>
      </c>
      <c r="H431" s="152" t="s">
        <v>1</v>
      </c>
      <c r="I431" s="154"/>
      <c r="L431" s="150"/>
      <c r="M431" s="155"/>
      <c r="T431" s="156"/>
      <c r="AT431" s="152" t="s">
        <v>170</v>
      </c>
      <c r="AU431" s="152" t="s">
        <v>92</v>
      </c>
      <c r="AV431" s="12" t="s">
        <v>90</v>
      </c>
      <c r="AW431" s="12" t="s">
        <v>39</v>
      </c>
      <c r="AX431" s="12" t="s">
        <v>83</v>
      </c>
      <c r="AY431" s="152" t="s">
        <v>161</v>
      </c>
    </row>
    <row r="432" spans="2:51" s="13" customFormat="1" ht="33.75">
      <c r="B432" s="157"/>
      <c r="D432" s="151" t="s">
        <v>170</v>
      </c>
      <c r="E432" s="158" t="s">
        <v>1</v>
      </c>
      <c r="F432" s="159" t="s">
        <v>393</v>
      </c>
      <c r="H432" s="160">
        <v>117.79900000000001</v>
      </c>
      <c r="I432" s="161"/>
      <c r="L432" s="157"/>
      <c r="M432" s="162"/>
      <c r="T432" s="163"/>
      <c r="AT432" s="158" t="s">
        <v>170</v>
      </c>
      <c r="AU432" s="158" t="s">
        <v>92</v>
      </c>
      <c r="AV432" s="13" t="s">
        <v>92</v>
      </c>
      <c r="AW432" s="13" t="s">
        <v>39</v>
      </c>
      <c r="AX432" s="13" t="s">
        <v>83</v>
      </c>
      <c r="AY432" s="158" t="s">
        <v>161</v>
      </c>
    </row>
    <row r="433" spans="2:65" s="13" customFormat="1" ht="11.25">
      <c r="B433" s="157"/>
      <c r="D433" s="151" t="s">
        <v>170</v>
      </c>
      <c r="E433" s="158" t="s">
        <v>1</v>
      </c>
      <c r="F433" s="159" t="s">
        <v>394</v>
      </c>
      <c r="H433" s="160">
        <v>8.5310000000000006</v>
      </c>
      <c r="I433" s="161"/>
      <c r="L433" s="157"/>
      <c r="M433" s="162"/>
      <c r="T433" s="163"/>
      <c r="AT433" s="158" t="s">
        <v>170</v>
      </c>
      <c r="AU433" s="158" t="s">
        <v>92</v>
      </c>
      <c r="AV433" s="13" t="s">
        <v>92</v>
      </c>
      <c r="AW433" s="13" t="s">
        <v>39</v>
      </c>
      <c r="AX433" s="13" t="s">
        <v>83</v>
      </c>
      <c r="AY433" s="158" t="s">
        <v>161</v>
      </c>
    </row>
    <row r="434" spans="2:65" s="15" customFormat="1" ht="11.25">
      <c r="B434" s="174"/>
      <c r="D434" s="151" t="s">
        <v>170</v>
      </c>
      <c r="E434" s="175" t="s">
        <v>1</v>
      </c>
      <c r="F434" s="176" t="s">
        <v>377</v>
      </c>
      <c r="H434" s="177">
        <v>126.33000000000001</v>
      </c>
      <c r="I434" s="178"/>
      <c r="L434" s="174"/>
      <c r="M434" s="179"/>
      <c r="T434" s="180"/>
      <c r="AT434" s="175" t="s">
        <v>170</v>
      </c>
      <c r="AU434" s="175" t="s">
        <v>92</v>
      </c>
      <c r="AV434" s="15" t="s">
        <v>100</v>
      </c>
      <c r="AW434" s="15" t="s">
        <v>39</v>
      </c>
      <c r="AX434" s="15" t="s">
        <v>83</v>
      </c>
      <c r="AY434" s="175" t="s">
        <v>161</v>
      </c>
    </row>
    <row r="435" spans="2:65" s="12" customFormat="1" ht="11.25">
      <c r="B435" s="150"/>
      <c r="D435" s="151" t="s">
        <v>170</v>
      </c>
      <c r="E435" s="152" t="s">
        <v>1</v>
      </c>
      <c r="F435" s="153" t="s">
        <v>395</v>
      </c>
      <c r="H435" s="152" t="s">
        <v>1</v>
      </c>
      <c r="I435" s="154"/>
      <c r="L435" s="150"/>
      <c r="M435" s="155"/>
      <c r="T435" s="156"/>
      <c r="AT435" s="152" t="s">
        <v>170</v>
      </c>
      <c r="AU435" s="152" t="s">
        <v>92</v>
      </c>
      <c r="AV435" s="12" t="s">
        <v>90</v>
      </c>
      <c r="AW435" s="12" t="s">
        <v>39</v>
      </c>
      <c r="AX435" s="12" t="s">
        <v>83</v>
      </c>
      <c r="AY435" s="152" t="s">
        <v>161</v>
      </c>
    </row>
    <row r="436" spans="2:65" s="13" customFormat="1" ht="11.25">
      <c r="B436" s="157"/>
      <c r="D436" s="151" t="s">
        <v>170</v>
      </c>
      <c r="E436" s="158" t="s">
        <v>1</v>
      </c>
      <c r="F436" s="159" t="s">
        <v>396</v>
      </c>
      <c r="H436" s="160">
        <v>88.084000000000003</v>
      </c>
      <c r="I436" s="161"/>
      <c r="L436" s="157"/>
      <c r="M436" s="162"/>
      <c r="T436" s="163"/>
      <c r="AT436" s="158" t="s">
        <v>170</v>
      </c>
      <c r="AU436" s="158" t="s">
        <v>92</v>
      </c>
      <c r="AV436" s="13" t="s">
        <v>92</v>
      </c>
      <c r="AW436" s="13" t="s">
        <v>39</v>
      </c>
      <c r="AX436" s="13" t="s">
        <v>83</v>
      </c>
      <c r="AY436" s="158" t="s">
        <v>161</v>
      </c>
    </row>
    <row r="437" spans="2:65" s="15" customFormat="1" ht="11.25">
      <c r="B437" s="174"/>
      <c r="D437" s="151" t="s">
        <v>170</v>
      </c>
      <c r="E437" s="175" t="s">
        <v>1</v>
      </c>
      <c r="F437" s="176" t="s">
        <v>377</v>
      </c>
      <c r="H437" s="177">
        <v>88.084000000000003</v>
      </c>
      <c r="I437" s="178"/>
      <c r="L437" s="174"/>
      <c r="M437" s="179"/>
      <c r="T437" s="180"/>
      <c r="AT437" s="175" t="s">
        <v>170</v>
      </c>
      <c r="AU437" s="175" t="s">
        <v>92</v>
      </c>
      <c r="AV437" s="15" t="s">
        <v>100</v>
      </c>
      <c r="AW437" s="15" t="s">
        <v>39</v>
      </c>
      <c r="AX437" s="15" t="s">
        <v>83</v>
      </c>
      <c r="AY437" s="175" t="s">
        <v>161</v>
      </c>
    </row>
    <row r="438" spans="2:65" s="12" customFormat="1" ht="11.25">
      <c r="B438" s="150"/>
      <c r="D438" s="151" t="s">
        <v>170</v>
      </c>
      <c r="E438" s="152" t="s">
        <v>1</v>
      </c>
      <c r="F438" s="153" t="s">
        <v>397</v>
      </c>
      <c r="H438" s="152" t="s">
        <v>1</v>
      </c>
      <c r="I438" s="154"/>
      <c r="L438" s="150"/>
      <c r="M438" s="155"/>
      <c r="T438" s="156"/>
      <c r="AT438" s="152" t="s">
        <v>170</v>
      </c>
      <c r="AU438" s="152" t="s">
        <v>92</v>
      </c>
      <c r="AV438" s="12" t="s">
        <v>90</v>
      </c>
      <c r="AW438" s="12" t="s">
        <v>39</v>
      </c>
      <c r="AX438" s="12" t="s">
        <v>83</v>
      </c>
      <c r="AY438" s="152" t="s">
        <v>161</v>
      </c>
    </row>
    <row r="439" spans="2:65" s="13" customFormat="1" ht="11.25">
      <c r="B439" s="157"/>
      <c r="D439" s="151" t="s">
        <v>170</v>
      </c>
      <c r="E439" s="158" t="s">
        <v>1</v>
      </c>
      <c r="F439" s="159" t="s">
        <v>398</v>
      </c>
      <c r="H439" s="160">
        <v>14.535</v>
      </c>
      <c r="I439" s="161"/>
      <c r="L439" s="157"/>
      <c r="M439" s="162"/>
      <c r="T439" s="163"/>
      <c r="AT439" s="158" t="s">
        <v>170</v>
      </c>
      <c r="AU439" s="158" t="s">
        <v>92</v>
      </c>
      <c r="AV439" s="13" t="s">
        <v>92</v>
      </c>
      <c r="AW439" s="13" t="s">
        <v>39</v>
      </c>
      <c r="AX439" s="13" t="s">
        <v>83</v>
      </c>
      <c r="AY439" s="158" t="s">
        <v>161</v>
      </c>
    </row>
    <row r="440" spans="2:65" s="15" customFormat="1" ht="11.25">
      <c r="B440" s="174"/>
      <c r="D440" s="151" t="s">
        <v>170</v>
      </c>
      <c r="E440" s="175" t="s">
        <v>1</v>
      </c>
      <c r="F440" s="176" t="s">
        <v>377</v>
      </c>
      <c r="H440" s="177">
        <v>14.535</v>
      </c>
      <c r="I440" s="178"/>
      <c r="L440" s="174"/>
      <c r="M440" s="179"/>
      <c r="T440" s="180"/>
      <c r="AT440" s="175" t="s">
        <v>170</v>
      </c>
      <c r="AU440" s="175" t="s">
        <v>92</v>
      </c>
      <c r="AV440" s="15" t="s">
        <v>100</v>
      </c>
      <c r="AW440" s="15" t="s">
        <v>39</v>
      </c>
      <c r="AX440" s="15" t="s">
        <v>83</v>
      </c>
      <c r="AY440" s="175" t="s">
        <v>161</v>
      </c>
    </row>
    <row r="441" spans="2:65" s="12" customFormat="1" ht="11.25">
      <c r="B441" s="150"/>
      <c r="D441" s="151" t="s">
        <v>170</v>
      </c>
      <c r="E441" s="152" t="s">
        <v>1</v>
      </c>
      <c r="F441" s="153" t="s">
        <v>399</v>
      </c>
      <c r="H441" s="152" t="s">
        <v>1</v>
      </c>
      <c r="I441" s="154"/>
      <c r="L441" s="150"/>
      <c r="M441" s="155"/>
      <c r="T441" s="156"/>
      <c r="AT441" s="152" t="s">
        <v>170</v>
      </c>
      <c r="AU441" s="152" t="s">
        <v>92</v>
      </c>
      <c r="AV441" s="12" t="s">
        <v>90</v>
      </c>
      <c r="AW441" s="12" t="s">
        <v>39</v>
      </c>
      <c r="AX441" s="12" t="s">
        <v>83</v>
      </c>
      <c r="AY441" s="152" t="s">
        <v>161</v>
      </c>
    </row>
    <row r="442" spans="2:65" s="13" customFormat="1" ht="22.5">
      <c r="B442" s="157"/>
      <c r="D442" s="151" t="s">
        <v>170</v>
      </c>
      <c r="E442" s="158" t="s">
        <v>1</v>
      </c>
      <c r="F442" s="159" t="s">
        <v>400</v>
      </c>
      <c r="H442" s="160">
        <v>251.42500000000001</v>
      </c>
      <c r="I442" s="161"/>
      <c r="L442" s="157"/>
      <c r="M442" s="162"/>
      <c r="T442" s="163"/>
      <c r="AT442" s="158" t="s">
        <v>170</v>
      </c>
      <c r="AU442" s="158" t="s">
        <v>92</v>
      </c>
      <c r="AV442" s="13" t="s">
        <v>92</v>
      </c>
      <c r="AW442" s="13" t="s">
        <v>39</v>
      </c>
      <c r="AX442" s="13" t="s">
        <v>83</v>
      </c>
      <c r="AY442" s="158" t="s">
        <v>161</v>
      </c>
    </row>
    <row r="443" spans="2:65" s="13" customFormat="1" ht="11.25">
      <c r="B443" s="157"/>
      <c r="D443" s="151" t="s">
        <v>170</v>
      </c>
      <c r="E443" s="158" t="s">
        <v>1</v>
      </c>
      <c r="F443" s="159" t="s">
        <v>401</v>
      </c>
      <c r="H443" s="160">
        <v>300</v>
      </c>
      <c r="I443" s="161"/>
      <c r="L443" s="157"/>
      <c r="M443" s="162"/>
      <c r="T443" s="163"/>
      <c r="AT443" s="158" t="s">
        <v>170</v>
      </c>
      <c r="AU443" s="158" t="s">
        <v>92</v>
      </c>
      <c r="AV443" s="13" t="s">
        <v>92</v>
      </c>
      <c r="AW443" s="13" t="s">
        <v>39</v>
      </c>
      <c r="AX443" s="13" t="s">
        <v>83</v>
      </c>
      <c r="AY443" s="158" t="s">
        <v>161</v>
      </c>
    </row>
    <row r="444" spans="2:65" s="14" customFormat="1" ht="11.25">
      <c r="B444" s="167"/>
      <c r="D444" s="151" t="s">
        <v>170</v>
      </c>
      <c r="E444" s="168" t="s">
        <v>1</v>
      </c>
      <c r="F444" s="169" t="s">
        <v>237</v>
      </c>
      <c r="H444" s="170">
        <v>2533.0630000000001</v>
      </c>
      <c r="I444" s="171"/>
      <c r="L444" s="167"/>
      <c r="M444" s="172"/>
      <c r="T444" s="173"/>
      <c r="AT444" s="168" t="s">
        <v>170</v>
      </c>
      <c r="AU444" s="168" t="s">
        <v>92</v>
      </c>
      <c r="AV444" s="14" t="s">
        <v>168</v>
      </c>
      <c r="AW444" s="14" t="s">
        <v>39</v>
      </c>
      <c r="AX444" s="14" t="s">
        <v>90</v>
      </c>
      <c r="AY444" s="168" t="s">
        <v>161</v>
      </c>
    </row>
    <row r="445" spans="2:65" s="1" customFormat="1" ht="24.2" customHeight="1">
      <c r="B445" s="33"/>
      <c r="C445" s="137" t="s">
        <v>495</v>
      </c>
      <c r="D445" s="137" t="s">
        <v>163</v>
      </c>
      <c r="E445" s="138" t="s">
        <v>496</v>
      </c>
      <c r="F445" s="139" t="s">
        <v>497</v>
      </c>
      <c r="G445" s="140" t="s">
        <v>188</v>
      </c>
      <c r="H445" s="141">
        <v>120</v>
      </c>
      <c r="I445" s="142"/>
      <c r="J445" s="143">
        <f>ROUND(I445*H445,2)</f>
        <v>0</v>
      </c>
      <c r="K445" s="139" t="s">
        <v>230</v>
      </c>
      <c r="L445" s="33"/>
      <c r="M445" s="144" t="s">
        <v>1</v>
      </c>
      <c r="N445" s="145" t="s">
        <v>48</v>
      </c>
      <c r="P445" s="146">
        <f>O445*H445</f>
        <v>0</v>
      </c>
      <c r="Q445" s="146">
        <v>3.8850000000000003E-2</v>
      </c>
      <c r="R445" s="146">
        <f>Q445*H445</f>
        <v>4.6619999999999999</v>
      </c>
      <c r="S445" s="146">
        <v>0</v>
      </c>
      <c r="T445" s="147">
        <f>S445*H445</f>
        <v>0</v>
      </c>
      <c r="AR445" s="148" t="s">
        <v>168</v>
      </c>
      <c r="AT445" s="148" t="s">
        <v>163</v>
      </c>
      <c r="AU445" s="148" t="s">
        <v>92</v>
      </c>
      <c r="AY445" s="17" t="s">
        <v>161</v>
      </c>
      <c r="BE445" s="149">
        <f>IF(N445="základní",J445,0)</f>
        <v>0</v>
      </c>
      <c r="BF445" s="149">
        <f>IF(N445="snížená",J445,0)</f>
        <v>0</v>
      </c>
      <c r="BG445" s="149">
        <f>IF(N445="zákl. přenesená",J445,0)</f>
        <v>0</v>
      </c>
      <c r="BH445" s="149">
        <f>IF(N445="sníž. přenesená",J445,0)</f>
        <v>0</v>
      </c>
      <c r="BI445" s="149">
        <f>IF(N445="nulová",J445,0)</f>
        <v>0</v>
      </c>
      <c r="BJ445" s="17" t="s">
        <v>90</v>
      </c>
      <c r="BK445" s="149">
        <f>ROUND(I445*H445,2)</f>
        <v>0</v>
      </c>
      <c r="BL445" s="17" t="s">
        <v>168</v>
      </c>
      <c r="BM445" s="148" t="s">
        <v>498</v>
      </c>
    </row>
    <row r="446" spans="2:65" s="13" customFormat="1" ht="11.25">
      <c r="B446" s="157"/>
      <c r="D446" s="151" t="s">
        <v>170</v>
      </c>
      <c r="E446" s="158" t="s">
        <v>1</v>
      </c>
      <c r="F446" s="159" t="s">
        <v>499</v>
      </c>
      <c r="H446" s="160">
        <v>120</v>
      </c>
      <c r="I446" s="161"/>
      <c r="L446" s="157"/>
      <c r="M446" s="162"/>
      <c r="T446" s="163"/>
      <c r="AT446" s="158" t="s">
        <v>170</v>
      </c>
      <c r="AU446" s="158" t="s">
        <v>92</v>
      </c>
      <c r="AV446" s="13" t="s">
        <v>92</v>
      </c>
      <c r="AW446" s="13" t="s">
        <v>39</v>
      </c>
      <c r="AX446" s="13" t="s">
        <v>90</v>
      </c>
      <c r="AY446" s="158" t="s">
        <v>161</v>
      </c>
    </row>
    <row r="447" spans="2:65" s="1" customFormat="1" ht="24.2" customHeight="1">
      <c r="B447" s="33"/>
      <c r="C447" s="137" t="s">
        <v>448</v>
      </c>
      <c r="D447" s="137" t="s">
        <v>163</v>
      </c>
      <c r="E447" s="138" t="s">
        <v>500</v>
      </c>
      <c r="F447" s="139" t="s">
        <v>501</v>
      </c>
      <c r="G447" s="140" t="s">
        <v>166</v>
      </c>
      <c r="H447" s="141">
        <v>0.19800000000000001</v>
      </c>
      <c r="I447" s="142"/>
      <c r="J447" s="143">
        <f>ROUND(I447*H447,2)</f>
        <v>0</v>
      </c>
      <c r="K447" s="139" t="s">
        <v>167</v>
      </c>
      <c r="L447" s="33"/>
      <c r="M447" s="144" t="s">
        <v>1</v>
      </c>
      <c r="N447" s="145" t="s">
        <v>48</v>
      </c>
      <c r="P447" s="146">
        <f>O447*H447</f>
        <v>0</v>
      </c>
      <c r="Q447" s="146">
        <v>2.5018699999999998</v>
      </c>
      <c r="R447" s="146">
        <f>Q447*H447</f>
        <v>0.49537026000000001</v>
      </c>
      <c r="S447" s="146">
        <v>0</v>
      </c>
      <c r="T447" s="147">
        <f>S447*H447</f>
        <v>0</v>
      </c>
      <c r="AR447" s="148" t="s">
        <v>168</v>
      </c>
      <c r="AT447" s="148" t="s">
        <v>163</v>
      </c>
      <c r="AU447" s="148" t="s">
        <v>92</v>
      </c>
      <c r="AY447" s="17" t="s">
        <v>161</v>
      </c>
      <c r="BE447" s="149">
        <f>IF(N447="základní",J447,0)</f>
        <v>0</v>
      </c>
      <c r="BF447" s="149">
        <f>IF(N447="snížená",J447,0)</f>
        <v>0</v>
      </c>
      <c r="BG447" s="149">
        <f>IF(N447="zákl. přenesená",J447,0)</f>
        <v>0</v>
      </c>
      <c r="BH447" s="149">
        <f>IF(N447="sníž. přenesená",J447,0)</f>
        <v>0</v>
      </c>
      <c r="BI447" s="149">
        <f>IF(N447="nulová",J447,0)</f>
        <v>0</v>
      </c>
      <c r="BJ447" s="17" t="s">
        <v>90</v>
      </c>
      <c r="BK447" s="149">
        <f>ROUND(I447*H447,2)</f>
        <v>0</v>
      </c>
      <c r="BL447" s="17" t="s">
        <v>168</v>
      </c>
      <c r="BM447" s="148" t="s">
        <v>502</v>
      </c>
    </row>
    <row r="448" spans="2:65" s="13" customFormat="1" ht="11.25">
      <c r="B448" s="157"/>
      <c r="D448" s="151" t="s">
        <v>170</v>
      </c>
      <c r="E448" s="158" t="s">
        <v>1</v>
      </c>
      <c r="F448" s="159" t="s">
        <v>503</v>
      </c>
      <c r="H448" s="160">
        <v>0.19800000000000001</v>
      </c>
      <c r="I448" s="161"/>
      <c r="L448" s="157"/>
      <c r="M448" s="162"/>
      <c r="T448" s="163"/>
      <c r="AT448" s="158" t="s">
        <v>170</v>
      </c>
      <c r="AU448" s="158" t="s">
        <v>92</v>
      </c>
      <c r="AV448" s="13" t="s">
        <v>92</v>
      </c>
      <c r="AW448" s="13" t="s">
        <v>39</v>
      </c>
      <c r="AX448" s="13" t="s">
        <v>90</v>
      </c>
      <c r="AY448" s="158" t="s">
        <v>161</v>
      </c>
    </row>
    <row r="449" spans="2:65" s="1" customFormat="1" ht="24.2" customHeight="1">
      <c r="B449" s="33"/>
      <c r="C449" s="137" t="s">
        <v>504</v>
      </c>
      <c r="D449" s="137" t="s">
        <v>163</v>
      </c>
      <c r="E449" s="138" t="s">
        <v>505</v>
      </c>
      <c r="F449" s="139" t="s">
        <v>506</v>
      </c>
      <c r="G449" s="140" t="s">
        <v>188</v>
      </c>
      <c r="H449" s="141">
        <v>193.07599999999999</v>
      </c>
      <c r="I449" s="142"/>
      <c r="J449" s="143">
        <f>ROUND(I449*H449,2)</f>
        <v>0</v>
      </c>
      <c r="K449" s="139" t="s">
        <v>167</v>
      </c>
      <c r="L449" s="33"/>
      <c r="M449" s="144" t="s">
        <v>1</v>
      </c>
      <c r="N449" s="145" t="s">
        <v>48</v>
      </c>
      <c r="P449" s="146">
        <f>O449*H449</f>
        <v>0</v>
      </c>
      <c r="Q449" s="146">
        <v>0.1231</v>
      </c>
      <c r="R449" s="146">
        <f>Q449*H449</f>
        <v>23.767655599999998</v>
      </c>
      <c r="S449" s="146">
        <v>0</v>
      </c>
      <c r="T449" s="147">
        <f>S449*H449</f>
        <v>0</v>
      </c>
      <c r="AR449" s="148" t="s">
        <v>168</v>
      </c>
      <c r="AT449" s="148" t="s">
        <v>163</v>
      </c>
      <c r="AU449" s="148" t="s">
        <v>92</v>
      </c>
      <c r="AY449" s="17" t="s">
        <v>161</v>
      </c>
      <c r="BE449" s="149">
        <f>IF(N449="základní",J449,0)</f>
        <v>0</v>
      </c>
      <c r="BF449" s="149">
        <f>IF(N449="snížená",J449,0)</f>
        <v>0</v>
      </c>
      <c r="BG449" s="149">
        <f>IF(N449="zákl. přenesená",J449,0)</f>
        <v>0</v>
      </c>
      <c r="BH449" s="149">
        <f>IF(N449="sníž. přenesená",J449,0)</f>
        <v>0</v>
      </c>
      <c r="BI449" s="149">
        <f>IF(N449="nulová",J449,0)</f>
        <v>0</v>
      </c>
      <c r="BJ449" s="17" t="s">
        <v>90</v>
      </c>
      <c r="BK449" s="149">
        <f>ROUND(I449*H449,2)</f>
        <v>0</v>
      </c>
      <c r="BL449" s="17" t="s">
        <v>168</v>
      </c>
      <c r="BM449" s="148" t="s">
        <v>507</v>
      </c>
    </row>
    <row r="450" spans="2:65" s="13" customFormat="1" ht="11.25">
      <c r="B450" s="157"/>
      <c r="D450" s="151" t="s">
        <v>170</v>
      </c>
      <c r="E450" s="158" t="s">
        <v>1</v>
      </c>
      <c r="F450" s="159" t="s">
        <v>508</v>
      </c>
      <c r="H450" s="160">
        <v>127.693</v>
      </c>
      <c r="I450" s="161"/>
      <c r="L450" s="157"/>
      <c r="M450" s="162"/>
      <c r="T450" s="163"/>
      <c r="AT450" s="158" t="s">
        <v>170</v>
      </c>
      <c r="AU450" s="158" t="s">
        <v>92</v>
      </c>
      <c r="AV450" s="13" t="s">
        <v>92</v>
      </c>
      <c r="AW450" s="13" t="s">
        <v>39</v>
      </c>
      <c r="AX450" s="13" t="s">
        <v>83</v>
      </c>
      <c r="AY450" s="158" t="s">
        <v>161</v>
      </c>
    </row>
    <row r="451" spans="2:65" s="13" customFormat="1" ht="11.25">
      <c r="B451" s="157"/>
      <c r="D451" s="151" t="s">
        <v>170</v>
      </c>
      <c r="E451" s="158" t="s">
        <v>1</v>
      </c>
      <c r="F451" s="159" t="s">
        <v>509</v>
      </c>
      <c r="H451" s="160">
        <v>56.784999999999997</v>
      </c>
      <c r="I451" s="161"/>
      <c r="L451" s="157"/>
      <c r="M451" s="162"/>
      <c r="T451" s="163"/>
      <c r="AT451" s="158" t="s">
        <v>170</v>
      </c>
      <c r="AU451" s="158" t="s">
        <v>92</v>
      </c>
      <c r="AV451" s="13" t="s">
        <v>92</v>
      </c>
      <c r="AW451" s="13" t="s">
        <v>39</v>
      </c>
      <c r="AX451" s="13" t="s">
        <v>83</v>
      </c>
      <c r="AY451" s="158" t="s">
        <v>161</v>
      </c>
    </row>
    <row r="452" spans="2:65" s="13" customFormat="1" ht="11.25">
      <c r="B452" s="157"/>
      <c r="D452" s="151" t="s">
        <v>170</v>
      </c>
      <c r="E452" s="158" t="s">
        <v>1</v>
      </c>
      <c r="F452" s="159" t="s">
        <v>510</v>
      </c>
      <c r="H452" s="160">
        <v>8.5980000000000008</v>
      </c>
      <c r="I452" s="161"/>
      <c r="L452" s="157"/>
      <c r="M452" s="162"/>
      <c r="T452" s="163"/>
      <c r="AT452" s="158" t="s">
        <v>170</v>
      </c>
      <c r="AU452" s="158" t="s">
        <v>92</v>
      </c>
      <c r="AV452" s="13" t="s">
        <v>92</v>
      </c>
      <c r="AW452" s="13" t="s">
        <v>39</v>
      </c>
      <c r="AX452" s="13" t="s">
        <v>83</v>
      </c>
      <c r="AY452" s="158" t="s">
        <v>161</v>
      </c>
    </row>
    <row r="453" spans="2:65" s="14" customFormat="1" ht="11.25">
      <c r="B453" s="167"/>
      <c r="D453" s="151" t="s">
        <v>170</v>
      </c>
      <c r="E453" s="168" t="s">
        <v>1</v>
      </c>
      <c r="F453" s="169" t="s">
        <v>237</v>
      </c>
      <c r="H453" s="170">
        <v>193.07599999999999</v>
      </c>
      <c r="I453" s="171"/>
      <c r="L453" s="167"/>
      <c r="M453" s="172"/>
      <c r="T453" s="173"/>
      <c r="AT453" s="168" t="s">
        <v>170</v>
      </c>
      <c r="AU453" s="168" t="s">
        <v>92</v>
      </c>
      <c r="AV453" s="14" t="s">
        <v>168</v>
      </c>
      <c r="AW453" s="14" t="s">
        <v>39</v>
      </c>
      <c r="AX453" s="14" t="s">
        <v>90</v>
      </c>
      <c r="AY453" s="168" t="s">
        <v>161</v>
      </c>
    </row>
    <row r="454" spans="2:65" s="1" customFormat="1" ht="24.2" customHeight="1">
      <c r="B454" s="33"/>
      <c r="C454" s="137" t="s">
        <v>451</v>
      </c>
      <c r="D454" s="137" t="s">
        <v>163</v>
      </c>
      <c r="E454" s="138" t="s">
        <v>511</v>
      </c>
      <c r="F454" s="139" t="s">
        <v>512</v>
      </c>
      <c r="G454" s="140" t="s">
        <v>188</v>
      </c>
      <c r="H454" s="141">
        <v>78.7</v>
      </c>
      <c r="I454" s="142"/>
      <c r="J454" s="143">
        <f>ROUND(I454*H454,2)</f>
        <v>0</v>
      </c>
      <c r="K454" s="139" t="s">
        <v>167</v>
      </c>
      <c r="L454" s="33"/>
      <c r="M454" s="144" t="s">
        <v>1</v>
      </c>
      <c r="N454" s="145" t="s">
        <v>48</v>
      </c>
      <c r="P454" s="146">
        <f>O454*H454</f>
        <v>0</v>
      </c>
      <c r="Q454" s="146">
        <v>4.9840000000000002E-2</v>
      </c>
      <c r="R454" s="146">
        <f>Q454*H454</f>
        <v>3.9224080000000003</v>
      </c>
      <c r="S454" s="146">
        <v>0</v>
      </c>
      <c r="T454" s="147">
        <f>S454*H454</f>
        <v>0</v>
      </c>
      <c r="AR454" s="148" t="s">
        <v>168</v>
      </c>
      <c r="AT454" s="148" t="s">
        <v>163</v>
      </c>
      <c r="AU454" s="148" t="s">
        <v>92</v>
      </c>
      <c r="AY454" s="17" t="s">
        <v>161</v>
      </c>
      <c r="BE454" s="149">
        <f>IF(N454="základní",J454,0)</f>
        <v>0</v>
      </c>
      <c r="BF454" s="149">
        <f>IF(N454="snížená",J454,0)</f>
        <v>0</v>
      </c>
      <c r="BG454" s="149">
        <f>IF(N454="zákl. přenesená",J454,0)</f>
        <v>0</v>
      </c>
      <c r="BH454" s="149">
        <f>IF(N454="sníž. přenesená",J454,0)</f>
        <v>0</v>
      </c>
      <c r="BI454" s="149">
        <f>IF(N454="nulová",J454,0)</f>
        <v>0</v>
      </c>
      <c r="BJ454" s="17" t="s">
        <v>90</v>
      </c>
      <c r="BK454" s="149">
        <f>ROUND(I454*H454,2)</f>
        <v>0</v>
      </c>
      <c r="BL454" s="17" t="s">
        <v>168</v>
      </c>
      <c r="BM454" s="148" t="s">
        <v>513</v>
      </c>
    </row>
    <row r="455" spans="2:65" s="13" customFormat="1" ht="11.25">
      <c r="B455" s="157"/>
      <c r="D455" s="151" t="s">
        <v>170</v>
      </c>
      <c r="E455" s="158" t="s">
        <v>1</v>
      </c>
      <c r="F455" s="159" t="s">
        <v>514</v>
      </c>
      <c r="H455" s="160">
        <v>78.7</v>
      </c>
      <c r="I455" s="161"/>
      <c r="L455" s="157"/>
      <c r="M455" s="162"/>
      <c r="T455" s="163"/>
      <c r="AT455" s="158" t="s">
        <v>170</v>
      </c>
      <c r="AU455" s="158" t="s">
        <v>92</v>
      </c>
      <c r="AV455" s="13" t="s">
        <v>92</v>
      </c>
      <c r="AW455" s="13" t="s">
        <v>39</v>
      </c>
      <c r="AX455" s="13" t="s">
        <v>90</v>
      </c>
      <c r="AY455" s="158" t="s">
        <v>161</v>
      </c>
    </row>
    <row r="456" spans="2:65" s="1" customFormat="1" ht="24.2" customHeight="1">
      <c r="B456" s="33"/>
      <c r="C456" s="137" t="s">
        <v>515</v>
      </c>
      <c r="D456" s="137" t="s">
        <v>163</v>
      </c>
      <c r="E456" s="138" t="s">
        <v>516</v>
      </c>
      <c r="F456" s="139" t="s">
        <v>517</v>
      </c>
      <c r="G456" s="140" t="s">
        <v>188</v>
      </c>
      <c r="H456" s="141">
        <v>328.05</v>
      </c>
      <c r="I456" s="142"/>
      <c r="J456" s="143">
        <f>ROUND(I456*H456,2)</f>
        <v>0</v>
      </c>
      <c r="K456" s="139" t="s">
        <v>167</v>
      </c>
      <c r="L456" s="33"/>
      <c r="M456" s="144" t="s">
        <v>1</v>
      </c>
      <c r="N456" s="145" t="s">
        <v>48</v>
      </c>
      <c r="P456" s="146">
        <f>O456*H456</f>
        <v>0</v>
      </c>
      <c r="Q456" s="146">
        <v>0.1231</v>
      </c>
      <c r="R456" s="146">
        <f>Q456*H456</f>
        <v>40.382955000000003</v>
      </c>
      <c r="S456" s="146">
        <v>0</v>
      </c>
      <c r="T456" s="147">
        <f>S456*H456</f>
        <v>0</v>
      </c>
      <c r="AR456" s="148" t="s">
        <v>168</v>
      </c>
      <c r="AT456" s="148" t="s">
        <v>163</v>
      </c>
      <c r="AU456" s="148" t="s">
        <v>92</v>
      </c>
      <c r="AY456" s="17" t="s">
        <v>161</v>
      </c>
      <c r="BE456" s="149">
        <f>IF(N456="základní",J456,0)</f>
        <v>0</v>
      </c>
      <c r="BF456" s="149">
        <f>IF(N456="snížená",J456,0)</f>
        <v>0</v>
      </c>
      <c r="BG456" s="149">
        <f>IF(N456="zákl. přenesená",J456,0)</f>
        <v>0</v>
      </c>
      <c r="BH456" s="149">
        <f>IF(N456="sníž. přenesená",J456,0)</f>
        <v>0</v>
      </c>
      <c r="BI456" s="149">
        <f>IF(N456="nulová",J456,0)</f>
        <v>0</v>
      </c>
      <c r="BJ456" s="17" t="s">
        <v>90</v>
      </c>
      <c r="BK456" s="149">
        <f>ROUND(I456*H456,2)</f>
        <v>0</v>
      </c>
      <c r="BL456" s="17" t="s">
        <v>168</v>
      </c>
      <c r="BM456" s="148" t="s">
        <v>518</v>
      </c>
    </row>
    <row r="457" spans="2:65" s="13" customFormat="1" ht="22.5">
      <c r="B457" s="157"/>
      <c r="D457" s="151" t="s">
        <v>170</v>
      </c>
      <c r="E457" s="158" t="s">
        <v>1</v>
      </c>
      <c r="F457" s="159" t="s">
        <v>519</v>
      </c>
      <c r="H457" s="160">
        <v>328.05</v>
      </c>
      <c r="I457" s="161"/>
      <c r="L457" s="157"/>
      <c r="M457" s="162"/>
      <c r="T457" s="163"/>
      <c r="AT457" s="158" t="s">
        <v>170</v>
      </c>
      <c r="AU457" s="158" t="s">
        <v>92</v>
      </c>
      <c r="AV457" s="13" t="s">
        <v>92</v>
      </c>
      <c r="AW457" s="13" t="s">
        <v>39</v>
      </c>
      <c r="AX457" s="13" t="s">
        <v>90</v>
      </c>
      <c r="AY457" s="158" t="s">
        <v>161</v>
      </c>
    </row>
    <row r="458" spans="2:65" s="1" customFormat="1" ht="24.2" customHeight="1">
      <c r="B458" s="33"/>
      <c r="C458" s="137" t="s">
        <v>456</v>
      </c>
      <c r="D458" s="137" t="s">
        <v>163</v>
      </c>
      <c r="E458" s="138" t="s">
        <v>520</v>
      </c>
      <c r="F458" s="139" t="s">
        <v>521</v>
      </c>
      <c r="G458" s="140" t="s">
        <v>166</v>
      </c>
      <c r="H458" s="141">
        <v>0.19800000000000001</v>
      </c>
      <c r="I458" s="142"/>
      <c r="J458" s="143">
        <f>ROUND(I458*H458,2)</f>
        <v>0</v>
      </c>
      <c r="K458" s="139" t="s">
        <v>167</v>
      </c>
      <c r="L458" s="33"/>
      <c r="M458" s="144" t="s">
        <v>1</v>
      </c>
      <c r="N458" s="145" t="s">
        <v>48</v>
      </c>
      <c r="P458" s="146">
        <f>O458*H458</f>
        <v>0</v>
      </c>
      <c r="Q458" s="146">
        <v>0.19500000000000001</v>
      </c>
      <c r="R458" s="146">
        <f>Q458*H458</f>
        <v>3.8610000000000005E-2</v>
      </c>
      <c r="S458" s="146">
        <v>0</v>
      </c>
      <c r="T458" s="147">
        <f>S458*H458</f>
        <v>0</v>
      </c>
      <c r="AR458" s="148" t="s">
        <v>168</v>
      </c>
      <c r="AT458" s="148" t="s">
        <v>163</v>
      </c>
      <c r="AU458" s="148" t="s">
        <v>92</v>
      </c>
      <c r="AY458" s="17" t="s">
        <v>161</v>
      </c>
      <c r="BE458" s="149">
        <f>IF(N458="základní",J458,0)</f>
        <v>0</v>
      </c>
      <c r="BF458" s="149">
        <f>IF(N458="snížená",J458,0)</f>
        <v>0</v>
      </c>
      <c r="BG458" s="149">
        <f>IF(N458="zákl. přenesená",J458,0)</f>
        <v>0</v>
      </c>
      <c r="BH458" s="149">
        <f>IF(N458="sníž. přenesená",J458,0)</f>
        <v>0</v>
      </c>
      <c r="BI458" s="149">
        <f>IF(N458="nulová",J458,0)</f>
        <v>0</v>
      </c>
      <c r="BJ458" s="17" t="s">
        <v>90</v>
      </c>
      <c r="BK458" s="149">
        <f>ROUND(I458*H458,2)</f>
        <v>0</v>
      </c>
      <c r="BL458" s="17" t="s">
        <v>168</v>
      </c>
      <c r="BM458" s="148" t="s">
        <v>522</v>
      </c>
    </row>
    <row r="459" spans="2:65" s="1" customFormat="1" ht="24.2" customHeight="1">
      <c r="B459" s="33"/>
      <c r="C459" s="137" t="s">
        <v>523</v>
      </c>
      <c r="D459" s="137" t="s">
        <v>163</v>
      </c>
      <c r="E459" s="138" t="s">
        <v>524</v>
      </c>
      <c r="F459" s="139" t="s">
        <v>525</v>
      </c>
      <c r="G459" s="140" t="s">
        <v>188</v>
      </c>
      <c r="H459" s="141">
        <v>37</v>
      </c>
      <c r="I459" s="142"/>
      <c r="J459" s="143">
        <f>ROUND(I459*H459,2)</f>
        <v>0</v>
      </c>
      <c r="K459" s="139" t="s">
        <v>230</v>
      </c>
      <c r="L459" s="33"/>
      <c r="M459" s="144" t="s">
        <v>1</v>
      </c>
      <c r="N459" s="145" t="s">
        <v>48</v>
      </c>
      <c r="P459" s="146">
        <f>O459*H459</f>
        <v>0</v>
      </c>
      <c r="Q459" s="146">
        <v>2.3999999999999998E-3</v>
      </c>
      <c r="R459" s="146">
        <f>Q459*H459</f>
        <v>8.879999999999999E-2</v>
      </c>
      <c r="S459" s="146">
        <v>0</v>
      </c>
      <c r="T459" s="147">
        <f>S459*H459</f>
        <v>0</v>
      </c>
      <c r="AR459" s="148" t="s">
        <v>168</v>
      </c>
      <c r="AT459" s="148" t="s">
        <v>163</v>
      </c>
      <c r="AU459" s="148" t="s">
        <v>92</v>
      </c>
      <c r="AY459" s="17" t="s">
        <v>161</v>
      </c>
      <c r="BE459" s="149">
        <f>IF(N459="základní",J459,0)</f>
        <v>0</v>
      </c>
      <c r="BF459" s="149">
        <f>IF(N459="snížená",J459,0)</f>
        <v>0</v>
      </c>
      <c r="BG459" s="149">
        <f>IF(N459="zákl. přenesená",J459,0)</f>
        <v>0</v>
      </c>
      <c r="BH459" s="149">
        <f>IF(N459="sníž. přenesená",J459,0)</f>
        <v>0</v>
      </c>
      <c r="BI459" s="149">
        <f>IF(N459="nulová",J459,0)</f>
        <v>0</v>
      </c>
      <c r="BJ459" s="17" t="s">
        <v>90</v>
      </c>
      <c r="BK459" s="149">
        <f>ROUND(I459*H459,2)</f>
        <v>0</v>
      </c>
      <c r="BL459" s="17" t="s">
        <v>168</v>
      </c>
      <c r="BM459" s="148" t="s">
        <v>526</v>
      </c>
    </row>
    <row r="460" spans="2:65" s="13" customFormat="1" ht="11.25">
      <c r="B460" s="157"/>
      <c r="D460" s="151" t="s">
        <v>170</v>
      </c>
      <c r="E460" s="158" t="s">
        <v>1</v>
      </c>
      <c r="F460" s="159" t="s">
        <v>527</v>
      </c>
      <c r="H460" s="160">
        <v>26</v>
      </c>
      <c r="I460" s="161"/>
      <c r="L460" s="157"/>
      <c r="M460" s="162"/>
      <c r="T460" s="163"/>
      <c r="AT460" s="158" t="s">
        <v>170</v>
      </c>
      <c r="AU460" s="158" t="s">
        <v>92</v>
      </c>
      <c r="AV460" s="13" t="s">
        <v>92</v>
      </c>
      <c r="AW460" s="13" t="s">
        <v>39</v>
      </c>
      <c r="AX460" s="13" t="s">
        <v>83</v>
      </c>
      <c r="AY460" s="158" t="s">
        <v>161</v>
      </c>
    </row>
    <row r="461" spans="2:65" s="13" customFormat="1" ht="11.25">
      <c r="B461" s="157"/>
      <c r="D461" s="151" t="s">
        <v>170</v>
      </c>
      <c r="E461" s="158" t="s">
        <v>1</v>
      </c>
      <c r="F461" s="159" t="s">
        <v>528</v>
      </c>
      <c r="H461" s="160">
        <v>11</v>
      </c>
      <c r="I461" s="161"/>
      <c r="L461" s="157"/>
      <c r="M461" s="162"/>
      <c r="T461" s="163"/>
      <c r="AT461" s="158" t="s">
        <v>170</v>
      </c>
      <c r="AU461" s="158" t="s">
        <v>92</v>
      </c>
      <c r="AV461" s="13" t="s">
        <v>92</v>
      </c>
      <c r="AW461" s="13" t="s">
        <v>39</v>
      </c>
      <c r="AX461" s="13" t="s">
        <v>83</v>
      </c>
      <c r="AY461" s="158" t="s">
        <v>161</v>
      </c>
    </row>
    <row r="462" spans="2:65" s="14" customFormat="1" ht="11.25">
      <c r="B462" s="167"/>
      <c r="D462" s="151" t="s">
        <v>170</v>
      </c>
      <c r="E462" s="168" t="s">
        <v>1</v>
      </c>
      <c r="F462" s="169" t="s">
        <v>237</v>
      </c>
      <c r="H462" s="170">
        <v>37</v>
      </c>
      <c r="I462" s="171"/>
      <c r="L462" s="167"/>
      <c r="M462" s="172"/>
      <c r="T462" s="173"/>
      <c r="AT462" s="168" t="s">
        <v>170</v>
      </c>
      <c r="AU462" s="168" t="s">
        <v>92</v>
      </c>
      <c r="AV462" s="14" t="s">
        <v>168</v>
      </c>
      <c r="AW462" s="14" t="s">
        <v>39</v>
      </c>
      <c r="AX462" s="14" t="s">
        <v>90</v>
      </c>
      <c r="AY462" s="168" t="s">
        <v>161</v>
      </c>
    </row>
    <row r="463" spans="2:65" s="1" customFormat="1" ht="21.75" customHeight="1">
      <c r="B463" s="33"/>
      <c r="C463" s="181" t="s">
        <v>470</v>
      </c>
      <c r="D463" s="181" t="s">
        <v>529</v>
      </c>
      <c r="E463" s="182" t="s">
        <v>530</v>
      </c>
      <c r="F463" s="183" t="s">
        <v>531</v>
      </c>
      <c r="G463" s="184" t="s">
        <v>188</v>
      </c>
      <c r="H463" s="185">
        <v>38.85</v>
      </c>
      <c r="I463" s="186"/>
      <c r="J463" s="187">
        <f>ROUND(I463*H463,2)</f>
        <v>0</v>
      </c>
      <c r="K463" s="183" t="s">
        <v>230</v>
      </c>
      <c r="L463" s="188"/>
      <c r="M463" s="189" t="s">
        <v>1</v>
      </c>
      <c r="N463" s="190" t="s">
        <v>48</v>
      </c>
      <c r="P463" s="146">
        <f>O463*H463</f>
        <v>0</v>
      </c>
      <c r="Q463" s="146">
        <v>8.7099999999999997E-2</v>
      </c>
      <c r="R463" s="146">
        <f>Q463*H463</f>
        <v>3.3838349999999999</v>
      </c>
      <c r="S463" s="146">
        <v>0</v>
      </c>
      <c r="T463" s="147">
        <f>S463*H463</f>
        <v>0</v>
      </c>
      <c r="AR463" s="148" t="s">
        <v>203</v>
      </c>
      <c r="AT463" s="148" t="s">
        <v>529</v>
      </c>
      <c r="AU463" s="148" t="s">
        <v>92</v>
      </c>
      <c r="AY463" s="17" t="s">
        <v>161</v>
      </c>
      <c r="BE463" s="149">
        <f>IF(N463="základní",J463,0)</f>
        <v>0</v>
      </c>
      <c r="BF463" s="149">
        <f>IF(N463="snížená",J463,0)</f>
        <v>0</v>
      </c>
      <c r="BG463" s="149">
        <f>IF(N463="zákl. přenesená",J463,0)</f>
        <v>0</v>
      </c>
      <c r="BH463" s="149">
        <f>IF(N463="sníž. přenesená",J463,0)</f>
        <v>0</v>
      </c>
      <c r="BI463" s="149">
        <f>IF(N463="nulová",J463,0)</f>
        <v>0</v>
      </c>
      <c r="BJ463" s="17" t="s">
        <v>90</v>
      </c>
      <c r="BK463" s="149">
        <f>ROUND(I463*H463,2)</f>
        <v>0</v>
      </c>
      <c r="BL463" s="17" t="s">
        <v>168</v>
      </c>
      <c r="BM463" s="148" t="s">
        <v>532</v>
      </c>
    </row>
    <row r="464" spans="2:65" s="1" customFormat="1" ht="19.5">
      <c r="B464" s="33"/>
      <c r="D464" s="151" t="s">
        <v>182</v>
      </c>
      <c r="F464" s="164" t="s">
        <v>533</v>
      </c>
      <c r="I464" s="165"/>
      <c r="L464" s="33"/>
      <c r="M464" s="166"/>
      <c r="T464" s="57"/>
      <c r="AT464" s="17" t="s">
        <v>182</v>
      </c>
      <c r="AU464" s="17" t="s">
        <v>92</v>
      </c>
    </row>
    <row r="465" spans="2:65" s="13" customFormat="1" ht="11.25">
      <c r="B465" s="157"/>
      <c r="D465" s="151" t="s">
        <v>170</v>
      </c>
      <c r="E465" s="158" t="s">
        <v>1</v>
      </c>
      <c r="F465" s="159" t="s">
        <v>527</v>
      </c>
      <c r="H465" s="160">
        <v>26</v>
      </c>
      <c r="I465" s="161"/>
      <c r="L465" s="157"/>
      <c r="M465" s="162"/>
      <c r="T465" s="163"/>
      <c r="AT465" s="158" t="s">
        <v>170</v>
      </c>
      <c r="AU465" s="158" t="s">
        <v>92</v>
      </c>
      <c r="AV465" s="13" t="s">
        <v>92</v>
      </c>
      <c r="AW465" s="13" t="s">
        <v>39</v>
      </c>
      <c r="AX465" s="13" t="s">
        <v>83</v>
      </c>
      <c r="AY465" s="158" t="s">
        <v>161</v>
      </c>
    </row>
    <row r="466" spans="2:65" s="13" customFormat="1" ht="11.25">
      <c r="B466" s="157"/>
      <c r="D466" s="151" t="s">
        <v>170</v>
      </c>
      <c r="E466" s="158" t="s">
        <v>1</v>
      </c>
      <c r="F466" s="159" t="s">
        <v>528</v>
      </c>
      <c r="H466" s="160">
        <v>11</v>
      </c>
      <c r="I466" s="161"/>
      <c r="L466" s="157"/>
      <c r="M466" s="162"/>
      <c r="T466" s="163"/>
      <c r="AT466" s="158" t="s">
        <v>170</v>
      </c>
      <c r="AU466" s="158" t="s">
        <v>92</v>
      </c>
      <c r="AV466" s="13" t="s">
        <v>92</v>
      </c>
      <c r="AW466" s="13" t="s">
        <v>39</v>
      </c>
      <c r="AX466" s="13" t="s">
        <v>83</v>
      </c>
      <c r="AY466" s="158" t="s">
        <v>161</v>
      </c>
    </row>
    <row r="467" spans="2:65" s="14" customFormat="1" ht="11.25">
      <c r="B467" s="167"/>
      <c r="D467" s="151" t="s">
        <v>170</v>
      </c>
      <c r="E467" s="168" t="s">
        <v>1</v>
      </c>
      <c r="F467" s="169" t="s">
        <v>237</v>
      </c>
      <c r="H467" s="170">
        <v>37</v>
      </c>
      <c r="I467" s="171"/>
      <c r="L467" s="167"/>
      <c r="M467" s="172"/>
      <c r="T467" s="173"/>
      <c r="AT467" s="168" t="s">
        <v>170</v>
      </c>
      <c r="AU467" s="168" t="s">
        <v>92</v>
      </c>
      <c r="AV467" s="14" t="s">
        <v>168</v>
      </c>
      <c r="AW467" s="14" t="s">
        <v>39</v>
      </c>
      <c r="AX467" s="14" t="s">
        <v>90</v>
      </c>
      <c r="AY467" s="168" t="s">
        <v>161</v>
      </c>
    </row>
    <row r="468" spans="2:65" s="13" customFormat="1" ht="11.25">
      <c r="B468" s="157"/>
      <c r="D468" s="151" t="s">
        <v>170</v>
      </c>
      <c r="F468" s="159" t="s">
        <v>534</v>
      </c>
      <c r="H468" s="160">
        <v>38.85</v>
      </c>
      <c r="I468" s="161"/>
      <c r="L468" s="157"/>
      <c r="M468" s="162"/>
      <c r="T468" s="163"/>
      <c r="AT468" s="158" t="s">
        <v>170</v>
      </c>
      <c r="AU468" s="158" t="s">
        <v>92</v>
      </c>
      <c r="AV468" s="13" t="s">
        <v>92</v>
      </c>
      <c r="AW468" s="13" t="s">
        <v>4</v>
      </c>
      <c r="AX468" s="13" t="s">
        <v>90</v>
      </c>
      <c r="AY468" s="158" t="s">
        <v>161</v>
      </c>
    </row>
    <row r="469" spans="2:65" s="1" customFormat="1" ht="24.2" customHeight="1">
      <c r="B469" s="33"/>
      <c r="C469" s="137" t="s">
        <v>535</v>
      </c>
      <c r="D469" s="137" t="s">
        <v>163</v>
      </c>
      <c r="E469" s="138" t="s">
        <v>536</v>
      </c>
      <c r="F469" s="139" t="s">
        <v>537</v>
      </c>
      <c r="G469" s="140" t="s">
        <v>188</v>
      </c>
      <c r="H469" s="141">
        <v>17.288</v>
      </c>
      <c r="I469" s="142"/>
      <c r="J469" s="143">
        <f>ROUND(I469*H469,2)</f>
        <v>0</v>
      </c>
      <c r="K469" s="139" t="s">
        <v>230</v>
      </c>
      <c r="L469" s="33"/>
      <c r="M469" s="144" t="s">
        <v>1</v>
      </c>
      <c r="N469" s="145" t="s">
        <v>48</v>
      </c>
      <c r="P469" s="146">
        <f>O469*H469</f>
        <v>0</v>
      </c>
      <c r="Q469" s="146">
        <v>2.5000000000000001E-2</v>
      </c>
      <c r="R469" s="146">
        <f>Q469*H469</f>
        <v>0.43220000000000003</v>
      </c>
      <c r="S469" s="146">
        <v>0</v>
      </c>
      <c r="T469" s="147">
        <f>S469*H469</f>
        <v>0</v>
      </c>
      <c r="AR469" s="148" t="s">
        <v>168</v>
      </c>
      <c r="AT469" s="148" t="s">
        <v>163</v>
      </c>
      <c r="AU469" s="148" t="s">
        <v>92</v>
      </c>
      <c r="AY469" s="17" t="s">
        <v>161</v>
      </c>
      <c r="BE469" s="149">
        <f>IF(N469="základní",J469,0)</f>
        <v>0</v>
      </c>
      <c r="BF469" s="149">
        <f>IF(N469="snížená",J469,0)</f>
        <v>0</v>
      </c>
      <c r="BG469" s="149">
        <f>IF(N469="zákl. přenesená",J469,0)</f>
        <v>0</v>
      </c>
      <c r="BH469" s="149">
        <f>IF(N469="sníž. přenesená",J469,0)</f>
        <v>0</v>
      </c>
      <c r="BI469" s="149">
        <f>IF(N469="nulová",J469,0)</f>
        <v>0</v>
      </c>
      <c r="BJ469" s="17" t="s">
        <v>90</v>
      </c>
      <c r="BK469" s="149">
        <f>ROUND(I469*H469,2)</f>
        <v>0</v>
      </c>
      <c r="BL469" s="17" t="s">
        <v>168</v>
      </c>
      <c r="BM469" s="148" t="s">
        <v>538</v>
      </c>
    </row>
    <row r="470" spans="2:65" s="12" customFormat="1" ht="11.25">
      <c r="B470" s="150"/>
      <c r="D470" s="151" t="s">
        <v>170</v>
      </c>
      <c r="E470" s="152" t="s">
        <v>1</v>
      </c>
      <c r="F470" s="153" t="s">
        <v>539</v>
      </c>
      <c r="H470" s="152" t="s">
        <v>1</v>
      </c>
      <c r="I470" s="154"/>
      <c r="L470" s="150"/>
      <c r="M470" s="155"/>
      <c r="T470" s="156"/>
      <c r="AT470" s="152" t="s">
        <v>170</v>
      </c>
      <c r="AU470" s="152" t="s">
        <v>92</v>
      </c>
      <c r="AV470" s="12" t="s">
        <v>90</v>
      </c>
      <c r="AW470" s="12" t="s">
        <v>39</v>
      </c>
      <c r="AX470" s="12" t="s">
        <v>83</v>
      </c>
      <c r="AY470" s="152" t="s">
        <v>161</v>
      </c>
    </row>
    <row r="471" spans="2:65" s="13" customFormat="1" ht="11.25">
      <c r="B471" s="157"/>
      <c r="D471" s="151" t="s">
        <v>170</v>
      </c>
      <c r="E471" s="158" t="s">
        <v>1</v>
      </c>
      <c r="F471" s="159" t="s">
        <v>540</v>
      </c>
      <c r="H471" s="160">
        <v>8.5500000000000007</v>
      </c>
      <c r="I471" s="161"/>
      <c r="L471" s="157"/>
      <c r="M471" s="162"/>
      <c r="T471" s="163"/>
      <c r="AT471" s="158" t="s">
        <v>170</v>
      </c>
      <c r="AU471" s="158" t="s">
        <v>92</v>
      </c>
      <c r="AV471" s="13" t="s">
        <v>92</v>
      </c>
      <c r="AW471" s="13" t="s">
        <v>39</v>
      </c>
      <c r="AX471" s="13" t="s">
        <v>83</v>
      </c>
      <c r="AY471" s="158" t="s">
        <v>161</v>
      </c>
    </row>
    <row r="472" spans="2:65" s="13" customFormat="1" ht="11.25">
      <c r="B472" s="157"/>
      <c r="D472" s="151" t="s">
        <v>170</v>
      </c>
      <c r="E472" s="158" t="s">
        <v>1</v>
      </c>
      <c r="F472" s="159" t="s">
        <v>541</v>
      </c>
      <c r="H472" s="160">
        <v>6.6</v>
      </c>
      <c r="I472" s="161"/>
      <c r="L472" s="157"/>
      <c r="M472" s="162"/>
      <c r="T472" s="163"/>
      <c r="AT472" s="158" t="s">
        <v>170</v>
      </c>
      <c r="AU472" s="158" t="s">
        <v>92</v>
      </c>
      <c r="AV472" s="13" t="s">
        <v>92</v>
      </c>
      <c r="AW472" s="13" t="s">
        <v>39</v>
      </c>
      <c r="AX472" s="13" t="s">
        <v>83</v>
      </c>
      <c r="AY472" s="158" t="s">
        <v>161</v>
      </c>
    </row>
    <row r="473" spans="2:65" s="13" customFormat="1" ht="22.5">
      <c r="B473" s="157"/>
      <c r="D473" s="151" t="s">
        <v>170</v>
      </c>
      <c r="E473" s="158" t="s">
        <v>1</v>
      </c>
      <c r="F473" s="159" t="s">
        <v>542</v>
      </c>
      <c r="H473" s="160">
        <v>2.1379999999999999</v>
      </c>
      <c r="I473" s="161"/>
      <c r="L473" s="157"/>
      <c r="M473" s="162"/>
      <c r="T473" s="163"/>
      <c r="AT473" s="158" t="s">
        <v>170</v>
      </c>
      <c r="AU473" s="158" t="s">
        <v>92</v>
      </c>
      <c r="AV473" s="13" t="s">
        <v>92</v>
      </c>
      <c r="AW473" s="13" t="s">
        <v>39</v>
      </c>
      <c r="AX473" s="13" t="s">
        <v>83</v>
      </c>
      <c r="AY473" s="158" t="s">
        <v>161</v>
      </c>
    </row>
    <row r="474" spans="2:65" s="14" customFormat="1" ht="11.25">
      <c r="B474" s="167"/>
      <c r="D474" s="151" t="s">
        <v>170</v>
      </c>
      <c r="E474" s="168" t="s">
        <v>1</v>
      </c>
      <c r="F474" s="169" t="s">
        <v>237</v>
      </c>
      <c r="H474" s="170">
        <v>17.288</v>
      </c>
      <c r="I474" s="171"/>
      <c r="L474" s="167"/>
      <c r="M474" s="172"/>
      <c r="T474" s="173"/>
      <c r="AT474" s="168" t="s">
        <v>170</v>
      </c>
      <c r="AU474" s="168" t="s">
        <v>92</v>
      </c>
      <c r="AV474" s="14" t="s">
        <v>168</v>
      </c>
      <c r="AW474" s="14" t="s">
        <v>39</v>
      </c>
      <c r="AX474" s="14" t="s">
        <v>90</v>
      </c>
      <c r="AY474" s="168" t="s">
        <v>161</v>
      </c>
    </row>
    <row r="475" spans="2:65" s="1" customFormat="1" ht="24.2" customHeight="1">
      <c r="B475" s="33"/>
      <c r="C475" s="137" t="s">
        <v>474</v>
      </c>
      <c r="D475" s="137" t="s">
        <v>163</v>
      </c>
      <c r="E475" s="138" t="s">
        <v>543</v>
      </c>
      <c r="F475" s="139" t="s">
        <v>544</v>
      </c>
      <c r="G475" s="140" t="s">
        <v>245</v>
      </c>
      <c r="H475" s="141">
        <v>1</v>
      </c>
      <c r="I475" s="142"/>
      <c r="J475" s="143">
        <f>ROUND(I475*H475,2)</f>
        <v>0</v>
      </c>
      <c r="K475" s="139" t="s">
        <v>167</v>
      </c>
      <c r="L475" s="33"/>
      <c r="M475" s="144" t="s">
        <v>1</v>
      </c>
      <c r="N475" s="145" t="s">
        <v>48</v>
      </c>
      <c r="P475" s="146">
        <f>O475*H475</f>
        <v>0</v>
      </c>
      <c r="Q475" s="146">
        <v>3.6600000000000001E-3</v>
      </c>
      <c r="R475" s="146">
        <f>Q475*H475</f>
        <v>3.6600000000000001E-3</v>
      </c>
      <c r="S475" s="146">
        <v>0</v>
      </c>
      <c r="T475" s="147">
        <f>S475*H475</f>
        <v>0</v>
      </c>
      <c r="AR475" s="148" t="s">
        <v>168</v>
      </c>
      <c r="AT475" s="148" t="s">
        <v>163</v>
      </c>
      <c r="AU475" s="148" t="s">
        <v>92</v>
      </c>
      <c r="AY475" s="17" t="s">
        <v>161</v>
      </c>
      <c r="BE475" s="149">
        <f>IF(N475="základní",J475,0)</f>
        <v>0</v>
      </c>
      <c r="BF475" s="149">
        <f>IF(N475="snížená",J475,0)</f>
        <v>0</v>
      </c>
      <c r="BG475" s="149">
        <f>IF(N475="zákl. přenesená",J475,0)</f>
        <v>0</v>
      </c>
      <c r="BH475" s="149">
        <f>IF(N475="sníž. přenesená",J475,0)</f>
        <v>0</v>
      </c>
      <c r="BI475" s="149">
        <f>IF(N475="nulová",J475,0)</f>
        <v>0</v>
      </c>
      <c r="BJ475" s="17" t="s">
        <v>90</v>
      </c>
      <c r="BK475" s="149">
        <f>ROUND(I475*H475,2)</f>
        <v>0</v>
      </c>
      <c r="BL475" s="17" t="s">
        <v>168</v>
      </c>
      <c r="BM475" s="148" t="s">
        <v>545</v>
      </c>
    </row>
    <row r="476" spans="2:65" s="12" customFormat="1" ht="11.25">
      <c r="B476" s="150"/>
      <c r="D476" s="151" t="s">
        <v>170</v>
      </c>
      <c r="E476" s="152" t="s">
        <v>1</v>
      </c>
      <c r="F476" s="153" t="s">
        <v>249</v>
      </c>
      <c r="H476" s="152" t="s">
        <v>1</v>
      </c>
      <c r="I476" s="154"/>
      <c r="L476" s="150"/>
      <c r="M476" s="155"/>
      <c r="T476" s="156"/>
      <c r="AT476" s="152" t="s">
        <v>170</v>
      </c>
      <c r="AU476" s="152" t="s">
        <v>92</v>
      </c>
      <c r="AV476" s="12" t="s">
        <v>90</v>
      </c>
      <c r="AW476" s="12" t="s">
        <v>39</v>
      </c>
      <c r="AX476" s="12" t="s">
        <v>83</v>
      </c>
      <c r="AY476" s="152" t="s">
        <v>161</v>
      </c>
    </row>
    <row r="477" spans="2:65" s="13" customFormat="1" ht="11.25">
      <c r="B477" s="157"/>
      <c r="D477" s="151" t="s">
        <v>170</v>
      </c>
      <c r="E477" s="158" t="s">
        <v>1</v>
      </c>
      <c r="F477" s="159" t="s">
        <v>250</v>
      </c>
      <c r="H477" s="160">
        <v>1</v>
      </c>
      <c r="I477" s="161"/>
      <c r="L477" s="157"/>
      <c r="M477" s="162"/>
      <c r="T477" s="163"/>
      <c r="AT477" s="158" t="s">
        <v>170</v>
      </c>
      <c r="AU477" s="158" t="s">
        <v>92</v>
      </c>
      <c r="AV477" s="13" t="s">
        <v>92</v>
      </c>
      <c r="AW477" s="13" t="s">
        <v>39</v>
      </c>
      <c r="AX477" s="13" t="s">
        <v>90</v>
      </c>
      <c r="AY477" s="158" t="s">
        <v>161</v>
      </c>
    </row>
    <row r="478" spans="2:65" s="1" customFormat="1" ht="16.5" customHeight="1">
      <c r="B478" s="33"/>
      <c r="C478" s="137" t="s">
        <v>546</v>
      </c>
      <c r="D478" s="137" t="s">
        <v>163</v>
      </c>
      <c r="E478" s="138" t="s">
        <v>547</v>
      </c>
      <c r="F478" s="139" t="s">
        <v>548</v>
      </c>
      <c r="G478" s="140" t="s">
        <v>245</v>
      </c>
      <c r="H478" s="141">
        <v>3</v>
      </c>
      <c r="I478" s="142"/>
      <c r="J478" s="143">
        <f>ROUND(I478*H478,2)</f>
        <v>0</v>
      </c>
      <c r="K478" s="139" t="s">
        <v>230</v>
      </c>
      <c r="L478" s="33"/>
      <c r="M478" s="144" t="s">
        <v>1</v>
      </c>
      <c r="N478" s="145" t="s">
        <v>48</v>
      </c>
      <c r="P478" s="146">
        <f>O478*H478</f>
        <v>0</v>
      </c>
      <c r="Q478" s="146">
        <v>2.0480000000000002E-2</v>
      </c>
      <c r="R478" s="146">
        <f>Q478*H478</f>
        <v>6.1440000000000008E-2</v>
      </c>
      <c r="S478" s="146">
        <v>0</v>
      </c>
      <c r="T478" s="147">
        <f>S478*H478</f>
        <v>0</v>
      </c>
      <c r="AR478" s="148" t="s">
        <v>168</v>
      </c>
      <c r="AT478" s="148" t="s">
        <v>163</v>
      </c>
      <c r="AU478" s="148" t="s">
        <v>92</v>
      </c>
      <c r="AY478" s="17" t="s">
        <v>161</v>
      </c>
      <c r="BE478" s="149">
        <f>IF(N478="základní",J478,0)</f>
        <v>0</v>
      </c>
      <c r="BF478" s="149">
        <f>IF(N478="snížená",J478,0)</f>
        <v>0</v>
      </c>
      <c r="BG478" s="149">
        <f>IF(N478="zákl. přenesená",J478,0)</f>
        <v>0</v>
      </c>
      <c r="BH478" s="149">
        <f>IF(N478="sníž. přenesená",J478,0)</f>
        <v>0</v>
      </c>
      <c r="BI478" s="149">
        <f>IF(N478="nulová",J478,0)</f>
        <v>0</v>
      </c>
      <c r="BJ478" s="17" t="s">
        <v>90</v>
      </c>
      <c r="BK478" s="149">
        <f>ROUND(I478*H478,2)</f>
        <v>0</v>
      </c>
      <c r="BL478" s="17" t="s">
        <v>168</v>
      </c>
      <c r="BM478" s="148" t="s">
        <v>549</v>
      </c>
    </row>
    <row r="479" spans="2:65" s="12" customFormat="1" ht="11.25">
      <c r="B479" s="150"/>
      <c r="D479" s="151" t="s">
        <v>170</v>
      </c>
      <c r="E479" s="152" t="s">
        <v>1</v>
      </c>
      <c r="F479" s="153" t="s">
        <v>271</v>
      </c>
      <c r="H479" s="152" t="s">
        <v>1</v>
      </c>
      <c r="I479" s="154"/>
      <c r="L479" s="150"/>
      <c r="M479" s="155"/>
      <c r="T479" s="156"/>
      <c r="AT479" s="152" t="s">
        <v>170</v>
      </c>
      <c r="AU479" s="152" t="s">
        <v>92</v>
      </c>
      <c r="AV479" s="12" t="s">
        <v>90</v>
      </c>
      <c r="AW479" s="12" t="s">
        <v>39</v>
      </c>
      <c r="AX479" s="12" t="s">
        <v>83</v>
      </c>
      <c r="AY479" s="152" t="s">
        <v>161</v>
      </c>
    </row>
    <row r="480" spans="2:65" s="13" customFormat="1" ht="11.25">
      <c r="B480" s="157"/>
      <c r="D480" s="151" t="s">
        <v>170</v>
      </c>
      <c r="E480" s="158" t="s">
        <v>1</v>
      </c>
      <c r="F480" s="159" t="s">
        <v>550</v>
      </c>
      <c r="H480" s="160">
        <v>3</v>
      </c>
      <c r="I480" s="161"/>
      <c r="L480" s="157"/>
      <c r="M480" s="162"/>
      <c r="T480" s="163"/>
      <c r="AT480" s="158" t="s">
        <v>170</v>
      </c>
      <c r="AU480" s="158" t="s">
        <v>92</v>
      </c>
      <c r="AV480" s="13" t="s">
        <v>92</v>
      </c>
      <c r="AW480" s="13" t="s">
        <v>39</v>
      </c>
      <c r="AX480" s="13" t="s">
        <v>90</v>
      </c>
      <c r="AY480" s="158" t="s">
        <v>161</v>
      </c>
    </row>
    <row r="481" spans="2:65" s="1" customFormat="1" ht="33" customHeight="1">
      <c r="B481" s="33"/>
      <c r="C481" s="137" t="s">
        <v>478</v>
      </c>
      <c r="D481" s="137" t="s">
        <v>163</v>
      </c>
      <c r="E481" s="138" t="s">
        <v>551</v>
      </c>
      <c r="F481" s="139" t="s">
        <v>552</v>
      </c>
      <c r="G481" s="140" t="s">
        <v>166</v>
      </c>
      <c r="H481" s="141">
        <v>0.83099999999999996</v>
      </c>
      <c r="I481" s="142"/>
      <c r="J481" s="143">
        <f>ROUND(I481*H481,2)</f>
        <v>0</v>
      </c>
      <c r="K481" s="139" t="s">
        <v>167</v>
      </c>
      <c r="L481" s="33"/>
      <c r="M481" s="144" t="s">
        <v>1</v>
      </c>
      <c r="N481" s="145" t="s">
        <v>48</v>
      </c>
      <c r="P481" s="146">
        <f>O481*H481</f>
        <v>0</v>
      </c>
      <c r="Q481" s="146">
        <v>2.5018699999999998</v>
      </c>
      <c r="R481" s="146">
        <f>Q481*H481</f>
        <v>2.0790539699999999</v>
      </c>
      <c r="S481" s="146">
        <v>0</v>
      </c>
      <c r="T481" s="147">
        <f>S481*H481</f>
        <v>0</v>
      </c>
      <c r="AR481" s="148" t="s">
        <v>168</v>
      </c>
      <c r="AT481" s="148" t="s">
        <v>163</v>
      </c>
      <c r="AU481" s="148" t="s">
        <v>92</v>
      </c>
      <c r="AY481" s="17" t="s">
        <v>161</v>
      </c>
      <c r="BE481" s="149">
        <f>IF(N481="základní",J481,0)</f>
        <v>0</v>
      </c>
      <c r="BF481" s="149">
        <f>IF(N481="snížená",J481,0)</f>
        <v>0</v>
      </c>
      <c r="BG481" s="149">
        <f>IF(N481="zákl. přenesená",J481,0)</f>
        <v>0</v>
      </c>
      <c r="BH481" s="149">
        <f>IF(N481="sníž. přenesená",J481,0)</f>
        <v>0</v>
      </c>
      <c r="BI481" s="149">
        <f>IF(N481="nulová",J481,0)</f>
        <v>0</v>
      </c>
      <c r="BJ481" s="17" t="s">
        <v>90</v>
      </c>
      <c r="BK481" s="149">
        <f>ROUND(I481*H481,2)</f>
        <v>0</v>
      </c>
      <c r="BL481" s="17" t="s">
        <v>168</v>
      </c>
      <c r="BM481" s="148" t="s">
        <v>553</v>
      </c>
    </row>
    <row r="482" spans="2:65" s="12" customFormat="1" ht="11.25">
      <c r="B482" s="150"/>
      <c r="D482" s="151" t="s">
        <v>170</v>
      </c>
      <c r="E482" s="152" t="s">
        <v>1</v>
      </c>
      <c r="F482" s="153" t="s">
        <v>171</v>
      </c>
      <c r="H482" s="152" t="s">
        <v>1</v>
      </c>
      <c r="I482" s="154"/>
      <c r="L482" s="150"/>
      <c r="M482" s="155"/>
      <c r="T482" s="156"/>
      <c r="AT482" s="152" t="s">
        <v>170</v>
      </c>
      <c r="AU482" s="152" t="s">
        <v>92</v>
      </c>
      <c r="AV482" s="12" t="s">
        <v>90</v>
      </c>
      <c r="AW482" s="12" t="s">
        <v>39</v>
      </c>
      <c r="AX482" s="12" t="s">
        <v>83</v>
      </c>
      <c r="AY482" s="152" t="s">
        <v>161</v>
      </c>
    </row>
    <row r="483" spans="2:65" s="13" customFormat="1" ht="11.25">
      <c r="B483" s="157"/>
      <c r="D483" s="151" t="s">
        <v>170</v>
      </c>
      <c r="E483" s="158" t="s">
        <v>1</v>
      </c>
      <c r="F483" s="159" t="s">
        <v>554</v>
      </c>
      <c r="H483" s="160">
        <v>0.83099999999999996</v>
      </c>
      <c r="I483" s="161"/>
      <c r="L483" s="157"/>
      <c r="M483" s="162"/>
      <c r="T483" s="163"/>
      <c r="AT483" s="158" t="s">
        <v>170</v>
      </c>
      <c r="AU483" s="158" t="s">
        <v>92</v>
      </c>
      <c r="AV483" s="13" t="s">
        <v>92</v>
      </c>
      <c r="AW483" s="13" t="s">
        <v>39</v>
      </c>
      <c r="AX483" s="13" t="s">
        <v>90</v>
      </c>
      <c r="AY483" s="158" t="s">
        <v>161</v>
      </c>
    </row>
    <row r="484" spans="2:65" s="1" customFormat="1" ht="33" customHeight="1">
      <c r="B484" s="33"/>
      <c r="C484" s="137" t="s">
        <v>555</v>
      </c>
      <c r="D484" s="137" t="s">
        <v>163</v>
      </c>
      <c r="E484" s="138" t="s">
        <v>556</v>
      </c>
      <c r="F484" s="139" t="s">
        <v>557</v>
      </c>
      <c r="G484" s="140" t="s">
        <v>166</v>
      </c>
      <c r="H484" s="141">
        <v>0.83099999999999996</v>
      </c>
      <c r="I484" s="142"/>
      <c r="J484" s="143">
        <f>ROUND(I484*H484,2)</f>
        <v>0</v>
      </c>
      <c r="K484" s="139" t="s">
        <v>167</v>
      </c>
      <c r="L484" s="33"/>
      <c r="M484" s="144" t="s">
        <v>1</v>
      </c>
      <c r="N484" s="145" t="s">
        <v>48</v>
      </c>
      <c r="P484" s="146">
        <f>O484*H484</f>
        <v>0</v>
      </c>
      <c r="Q484" s="146">
        <v>0</v>
      </c>
      <c r="R484" s="146">
        <f>Q484*H484</f>
        <v>0</v>
      </c>
      <c r="S484" s="146">
        <v>0</v>
      </c>
      <c r="T484" s="147">
        <f>S484*H484</f>
        <v>0</v>
      </c>
      <c r="AR484" s="148" t="s">
        <v>168</v>
      </c>
      <c r="AT484" s="148" t="s">
        <v>163</v>
      </c>
      <c r="AU484" s="148" t="s">
        <v>92</v>
      </c>
      <c r="AY484" s="17" t="s">
        <v>161</v>
      </c>
      <c r="BE484" s="149">
        <f>IF(N484="základní",J484,0)</f>
        <v>0</v>
      </c>
      <c r="BF484" s="149">
        <f>IF(N484="snížená",J484,0)</f>
        <v>0</v>
      </c>
      <c r="BG484" s="149">
        <f>IF(N484="zákl. přenesená",J484,0)</f>
        <v>0</v>
      </c>
      <c r="BH484" s="149">
        <f>IF(N484="sníž. přenesená",J484,0)</f>
        <v>0</v>
      </c>
      <c r="BI484" s="149">
        <f>IF(N484="nulová",J484,0)</f>
        <v>0</v>
      </c>
      <c r="BJ484" s="17" t="s">
        <v>90</v>
      </c>
      <c r="BK484" s="149">
        <f>ROUND(I484*H484,2)</f>
        <v>0</v>
      </c>
      <c r="BL484" s="17" t="s">
        <v>168</v>
      </c>
      <c r="BM484" s="148" t="s">
        <v>558</v>
      </c>
    </row>
    <row r="485" spans="2:65" s="12" customFormat="1" ht="11.25">
      <c r="B485" s="150"/>
      <c r="D485" s="151" t="s">
        <v>170</v>
      </c>
      <c r="E485" s="152" t="s">
        <v>1</v>
      </c>
      <c r="F485" s="153" t="s">
        <v>171</v>
      </c>
      <c r="H485" s="152" t="s">
        <v>1</v>
      </c>
      <c r="I485" s="154"/>
      <c r="L485" s="150"/>
      <c r="M485" s="155"/>
      <c r="T485" s="156"/>
      <c r="AT485" s="152" t="s">
        <v>170</v>
      </c>
      <c r="AU485" s="152" t="s">
        <v>92</v>
      </c>
      <c r="AV485" s="12" t="s">
        <v>90</v>
      </c>
      <c r="AW485" s="12" t="s">
        <v>39</v>
      </c>
      <c r="AX485" s="12" t="s">
        <v>83</v>
      </c>
      <c r="AY485" s="152" t="s">
        <v>161</v>
      </c>
    </row>
    <row r="486" spans="2:65" s="13" customFormat="1" ht="11.25">
      <c r="B486" s="157"/>
      <c r="D486" s="151" t="s">
        <v>170</v>
      </c>
      <c r="E486" s="158" t="s">
        <v>1</v>
      </c>
      <c r="F486" s="159" t="s">
        <v>554</v>
      </c>
      <c r="H486" s="160">
        <v>0.83099999999999996</v>
      </c>
      <c r="I486" s="161"/>
      <c r="L486" s="157"/>
      <c r="M486" s="162"/>
      <c r="T486" s="163"/>
      <c r="AT486" s="158" t="s">
        <v>170</v>
      </c>
      <c r="AU486" s="158" t="s">
        <v>92</v>
      </c>
      <c r="AV486" s="13" t="s">
        <v>92</v>
      </c>
      <c r="AW486" s="13" t="s">
        <v>39</v>
      </c>
      <c r="AX486" s="13" t="s">
        <v>90</v>
      </c>
      <c r="AY486" s="158" t="s">
        <v>161</v>
      </c>
    </row>
    <row r="487" spans="2:65" s="1" customFormat="1" ht="16.5" customHeight="1">
      <c r="B487" s="33"/>
      <c r="C487" s="137" t="s">
        <v>482</v>
      </c>
      <c r="D487" s="137" t="s">
        <v>163</v>
      </c>
      <c r="E487" s="138" t="s">
        <v>559</v>
      </c>
      <c r="F487" s="139" t="s">
        <v>560</v>
      </c>
      <c r="G487" s="140" t="s">
        <v>188</v>
      </c>
      <c r="H487" s="141">
        <v>0.105</v>
      </c>
      <c r="I487" s="142"/>
      <c r="J487" s="143">
        <f>ROUND(I487*H487,2)</f>
        <v>0</v>
      </c>
      <c r="K487" s="139" t="s">
        <v>167</v>
      </c>
      <c r="L487" s="33"/>
      <c r="M487" s="144" t="s">
        <v>1</v>
      </c>
      <c r="N487" s="145" t="s">
        <v>48</v>
      </c>
      <c r="P487" s="146">
        <f>O487*H487</f>
        <v>0</v>
      </c>
      <c r="Q487" s="146">
        <v>1.6070000000000001E-2</v>
      </c>
      <c r="R487" s="146">
        <f>Q487*H487</f>
        <v>1.68735E-3</v>
      </c>
      <c r="S487" s="146">
        <v>0</v>
      </c>
      <c r="T487" s="147">
        <f>S487*H487</f>
        <v>0</v>
      </c>
      <c r="AR487" s="148" t="s">
        <v>168</v>
      </c>
      <c r="AT487" s="148" t="s">
        <v>163</v>
      </c>
      <c r="AU487" s="148" t="s">
        <v>92</v>
      </c>
      <c r="AY487" s="17" t="s">
        <v>161</v>
      </c>
      <c r="BE487" s="149">
        <f>IF(N487="základní",J487,0)</f>
        <v>0</v>
      </c>
      <c r="BF487" s="149">
        <f>IF(N487="snížená",J487,0)</f>
        <v>0</v>
      </c>
      <c r="BG487" s="149">
        <f>IF(N487="zákl. přenesená",J487,0)</f>
        <v>0</v>
      </c>
      <c r="BH487" s="149">
        <f>IF(N487="sníž. přenesená",J487,0)</f>
        <v>0</v>
      </c>
      <c r="BI487" s="149">
        <f>IF(N487="nulová",J487,0)</f>
        <v>0</v>
      </c>
      <c r="BJ487" s="17" t="s">
        <v>90</v>
      </c>
      <c r="BK487" s="149">
        <f>ROUND(I487*H487,2)</f>
        <v>0</v>
      </c>
      <c r="BL487" s="17" t="s">
        <v>168</v>
      </c>
      <c r="BM487" s="148" t="s">
        <v>561</v>
      </c>
    </row>
    <row r="488" spans="2:65" s="12" customFormat="1" ht="11.25">
      <c r="B488" s="150"/>
      <c r="D488" s="151" t="s">
        <v>170</v>
      </c>
      <c r="E488" s="152" t="s">
        <v>1</v>
      </c>
      <c r="F488" s="153" t="s">
        <v>171</v>
      </c>
      <c r="H488" s="152" t="s">
        <v>1</v>
      </c>
      <c r="I488" s="154"/>
      <c r="L488" s="150"/>
      <c r="M488" s="155"/>
      <c r="T488" s="156"/>
      <c r="AT488" s="152" t="s">
        <v>170</v>
      </c>
      <c r="AU488" s="152" t="s">
        <v>92</v>
      </c>
      <c r="AV488" s="12" t="s">
        <v>90</v>
      </c>
      <c r="AW488" s="12" t="s">
        <v>39</v>
      </c>
      <c r="AX488" s="12" t="s">
        <v>83</v>
      </c>
      <c r="AY488" s="152" t="s">
        <v>161</v>
      </c>
    </row>
    <row r="489" spans="2:65" s="13" customFormat="1" ht="11.25">
      <c r="B489" s="157"/>
      <c r="D489" s="151" t="s">
        <v>170</v>
      </c>
      <c r="E489" s="158" t="s">
        <v>1</v>
      </c>
      <c r="F489" s="159" t="s">
        <v>562</v>
      </c>
      <c r="H489" s="160">
        <v>0.105</v>
      </c>
      <c r="I489" s="161"/>
      <c r="L489" s="157"/>
      <c r="M489" s="162"/>
      <c r="T489" s="163"/>
      <c r="AT489" s="158" t="s">
        <v>170</v>
      </c>
      <c r="AU489" s="158" t="s">
        <v>92</v>
      </c>
      <c r="AV489" s="13" t="s">
        <v>92</v>
      </c>
      <c r="AW489" s="13" t="s">
        <v>39</v>
      </c>
      <c r="AX489" s="13" t="s">
        <v>90</v>
      </c>
      <c r="AY489" s="158" t="s">
        <v>161</v>
      </c>
    </row>
    <row r="490" spans="2:65" s="1" customFormat="1" ht="16.5" customHeight="1">
      <c r="B490" s="33"/>
      <c r="C490" s="137" t="s">
        <v>563</v>
      </c>
      <c r="D490" s="137" t="s">
        <v>163</v>
      </c>
      <c r="E490" s="138" t="s">
        <v>564</v>
      </c>
      <c r="F490" s="139" t="s">
        <v>565</v>
      </c>
      <c r="G490" s="140" t="s">
        <v>188</v>
      </c>
      <c r="H490" s="141">
        <v>0.105</v>
      </c>
      <c r="I490" s="142"/>
      <c r="J490" s="143">
        <f>ROUND(I490*H490,2)</f>
        <v>0</v>
      </c>
      <c r="K490" s="139" t="s">
        <v>167</v>
      </c>
      <c r="L490" s="33"/>
      <c r="M490" s="144" t="s">
        <v>1</v>
      </c>
      <c r="N490" s="145" t="s">
        <v>48</v>
      </c>
      <c r="P490" s="146">
        <f>O490*H490</f>
        <v>0</v>
      </c>
      <c r="Q490" s="146">
        <v>0</v>
      </c>
      <c r="R490" s="146">
        <f>Q490*H490</f>
        <v>0</v>
      </c>
      <c r="S490" s="146">
        <v>0</v>
      </c>
      <c r="T490" s="147">
        <f>S490*H490</f>
        <v>0</v>
      </c>
      <c r="AR490" s="148" t="s">
        <v>168</v>
      </c>
      <c r="AT490" s="148" t="s">
        <v>163</v>
      </c>
      <c r="AU490" s="148" t="s">
        <v>92</v>
      </c>
      <c r="AY490" s="17" t="s">
        <v>161</v>
      </c>
      <c r="BE490" s="149">
        <f>IF(N490="základní",J490,0)</f>
        <v>0</v>
      </c>
      <c r="BF490" s="149">
        <f>IF(N490="snížená",J490,0)</f>
        <v>0</v>
      </c>
      <c r="BG490" s="149">
        <f>IF(N490="zákl. přenesená",J490,0)</f>
        <v>0</v>
      </c>
      <c r="BH490" s="149">
        <f>IF(N490="sníž. přenesená",J490,0)</f>
        <v>0</v>
      </c>
      <c r="BI490" s="149">
        <f>IF(N490="nulová",J490,0)</f>
        <v>0</v>
      </c>
      <c r="BJ490" s="17" t="s">
        <v>90</v>
      </c>
      <c r="BK490" s="149">
        <f>ROUND(I490*H490,2)</f>
        <v>0</v>
      </c>
      <c r="BL490" s="17" t="s">
        <v>168</v>
      </c>
      <c r="BM490" s="148" t="s">
        <v>566</v>
      </c>
    </row>
    <row r="491" spans="2:65" s="12" customFormat="1" ht="11.25">
      <c r="B491" s="150"/>
      <c r="D491" s="151" t="s">
        <v>170</v>
      </c>
      <c r="E491" s="152" t="s">
        <v>1</v>
      </c>
      <c r="F491" s="153" t="s">
        <v>171</v>
      </c>
      <c r="H491" s="152" t="s">
        <v>1</v>
      </c>
      <c r="I491" s="154"/>
      <c r="L491" s="150"/>
      <c r="M491" s="155"/>
      <c r="T491" s="156"/>
      <c r="AT491" s="152" t="s">
        <v>170</v>
      </c>
      <c r="AU491" s="152" t="s">
        <v>92</v>
      </c>
      <c r="AV491" s="12" t="s">
        <v>90</v>
      </c>
      <c r="AW491" s="12" t="s">
        <v>39</v>
      </c>
      <c r="AX491" s="12" t="s">
        <v>83</v>
      </c>
      <c r="AY491" s="152" t="s">
        <v>161</v>
      </c>
    </row>
    <row r="492" spans="2:65" s="13" customFormat="1" ht="11.25">
      <c r="B492" s="157"/>
      <c r="D492" s="151" t="s">
        <v>170</v>
      </c>
      <c r="E492" s="158" t="s">
        <v>1</v>
      </c>
      <c r="F492" s="159" t="s">
        <v>562</v>
      </c>
      <c r="H492" s="160">
        <v>0.105</v>
      </c>
      <c r="I492" s="161"/>
      <c r="L492" s="157"/>
      <c r="M492" s="162"/>
      <c r="T492" s="163"/>
      <c r="AT492" s="158" t="s">
        <v>170</v>
      </c>
      <c r="AU492" s="158" t="s">
        <v>92</v>
      </c>
      <c r="AV492" s="13" t="s">
        <v>92</v>
      </c>
      <c r="AW492" s="13" t="s">
        <v>39</v>
      </c>
      <c r="AX492" s="13" t="s">
        <v>90</v>
      </c>
      <c r="AY492" s="158" t="s">
        <v>161</v>
      </c>
    </row>
    <row r="493" spans="2:65" s="11" customFormat="1" ht="22.9" customHeight="1">
      <c r="B493" s="125"/>
      <c r="D493" s="126" t="s">
        <v>82</v>
      </c>
      <c r="E493" s="135" t="s">
        <v>208</v>
      </c>
      <c r="F493" s="135" t="s">
        <v>567</v>
      </c>
      <c r="I493" s="128"/>
      <c r="J493" s="136">
        <f>BK493</f>
        <v>0</v>
      </c>
      <c r="L493" s="125"/>
      <c r="M493" s="130"/>
      <c r="P493" s="131">
        <f>SUM(P494:P583)</f>
        <v>0</v>
      </c>
      <c r="R493" s="131">
        <f>SUM(R494:R583)</f>
        <v>0.21926908000000003</v>
      </c>
      <c r="T493" s="132">
        <f>SUM(T494:T583)</f>
        <v>261.06135500000005</v>
      </c>
      <c r="AR493" s="126" t="s">
        <v>90</v>
      </c>
      <c r="AT493" s="133" t="s">
        <v>82</v>
      </c>
      <c r="AU493" s="133" t="s">
        <v>90</v>
      </c>
      <c r="AY493" s="126" t="s">
        <v>161</v>
      </c>
      <c r="BK493" s="134">
        <f>SUM(BK494:BK583)</f>
        <v>0</v>
      </c>
    </row>
    <row r="494" spans="2:65" s="1" customFormat="1" ht="24.2" customHeight="1">
      <c r="B494" s="33"/>
      <c r="C494" s="137" t="s">
        <v>486</v>
      </c>
      <c r="D494" s="137" t="s">
        <v>163</v>
      </c>
      <c r="E494" s="138" t="s">
        <v>568</v>
      </c>
      <c r="F494" s="139" t="s">
        <v>569</v>
      </c>
      <c r="G494" s="140" t="s">
        <v>188</v>
      </c>
      <c r="H494" s="141">
        <v>4156.7269999999999</v>
      </c>
      <c r="I494" s="142"/>
      <c r="J494" s="143">
        <f>ROUND(I494*H494,2)</f>
        <v>0</v>
      </c>
      <c r="K494" s="139" t="s">
        <v>230</v>
      </c>
      <c r="L494" s="33"/>
      <c r="M494" s="144" t="s">
        <v>1</v>
      </c>
      <c r="N494" s="145" t="s">
        <v>48</v>
      </c>
      <c r="P494" s="146">
        <f>O494*H494</f>
        <v>0</v>
      </c>
      <c r="Q494" s="146">
        <v>0</v>
      </c>
      <c r="R494" s="146">
        <f>Q494*H494</f>
        <v>0</v>
      </c>
      <c r="S494" s="146">
        <v>0</v>
      </c>
      <c r="T494" s="147">
        <f>S494*H494</f>
        <v>0</v>
      </c>
      <c r="AR494" s="148" t="s">
        <v>168</v>
      </c>
      <c r="AT494" s="148" t="s">
        <v>163</v>
      </c>
      <c r="AU494" s="148" t="s">
        <v>92</v>
      </c>
      <c r="AY494" s="17" t="s">
        <v>161</v>
      </c>
      <c r="BE494" s="149">
        <f>IF(N494="základní",J494,0)</f>
        <v>0</v>
      </c>
      <c r="BF494" s="149">
        <f>IF(N494="snížená",J494,0)</f>
        <v>0</v>
      </c>
      <c r="BG494" s="149">
        <f>IF(N494="zákl. přenesená",J494,0)</f>
        <v>0</v>
      </c>
      <c r="BH494" s="149">
        <f>IF(N494="sníž. přenesená",J494,0)</f>
        <v>0</v>
      </c>
      <c r="BI494" s="149">
        <f>IF(N494="nulová",J494,0)</f>
        <v>0</v>
      </c>
      <c r="BJ494" s="17" t="s">
        <v>90</v>
      </c>
      <c r="BK494" s="149">
        <f>ROUND(I494*H494,2)</f>
        <v>0</v>
      </c>
      <c r="BL494" s="17" t="s">
        <v>168</v>
      </c>
      <c r="BM494" s="148" t="s">
        <v>570</v>
      </c>
    </row>
    <row r="495" spans="2:65" s="13" customFormat="1" ht="11.25">
      <c r="B495" s="157"/>
      <c r="D495" s="151" t="s">
        <v>170</v>
      </c>
      <c r="E495" s="158" t="s">
        <v>1</v>
      </c>
      <c r="F495" s="159" t="s">
        <v>364</v>
      </c>
      <c r="H495" s="160">
        <v>4156.7269999999999</v>
      </c>
      <c r="I495" s="161"/>
      <c r="L495" s="157"/>
      <c r="M495" s="162"/>
      <c r="T495" s="163"/>
      <c r="AT495" s="158" t="s">
        <v>170</v>
      </c>
      <c r="AU495" s="158" t="s">
        <v>92</v>
      </c>
      <c r="AV495" s="13" t="s">
        <v>92</v>
      </c>
      <c r="AW495" s="13" t="s">
        <v>39</v>
      </c>
      <c r="AX495" s="13" t="s">
        <v>90</v>
      </c>
      <c r="AY495" s="158" t="s">
        <v>161</v>
      </c>
    </row>
    <row r="496" spans="2:65" s="1" customFormat="1" ht="16.5" customHeight="1">
      <c r="B496" s="33"/>
      <c r="C496" s="137" t="s">
        <v>571</v>
      </c>
      <c r="D496" s="137" t="s">
        <v>163</v>
      </c>
      <c r="E496" s="138" t="s">
        <v>572</v>
      </c>
      <c r="F496" s="139" t="s">
        <v>573</v>
      </c>
      <c r="G496" s="140" t="s">
        <v>188</v>
      </c>
      <c r="H496" s="141">
        <v>4156.7269999999999</v>
      </c>
      <c r="I496" s="142"/>
      <c r="J496" s="143">
        <f>ROUND(I496*H496,2)</f>
        <v>0</v>
      </c>
      <c r="K496" s="139" t="s">
        <v>230</v>
      </c>
      <c r="L496" s="33"/>
      <c r="M496" s="144" t="s">
        <v>1</v>
      </c>
      <c r="N496" s="145" t="s">
        <v>48</v>
      </c>
      <c r="P496" s="146">
        <f>O496*H496</f>
        <v>0</v>
      </c>
      <c r="Q496" s="146">
        <v>0</v>
      </c>
      <c r="R496" s="146">
        <f>Q496*H496</f>
        <v>0</v>
      </c>
      <c r="S496" s="146">
        <v>0</v>
      </c>
      <c r="T496" s="147">
        <f>S496*H496</f>
        <v>0</v>
      </c>
      <c r="AR496" s="148" t="s">
        <v>168</v>
      </c>
      <c r="AT496" s="148" t="s">
        <v>163</v>
      </c>
      <c r="AU496" s="148" t="s">
        <v>92</v>
      </c>
      <c r="AY496" s="17" t="s">
        <v>161</v>
      </c>
      <c r="BE496" s="149">
        <f>IF(N496="základní",J496,0)</f>
        <v>0</v>
      </c>
      <c r="BF496" s="149">
        <f>IF(N496="snížená",J496,0)</f>
        <v>0</v>
      </c>
      <c r="BG496" s="149">
        <f>IF(N496="zákl. přenesená",J496,0)</f>
        <v>0</v>
      </c>
      <c r="BH496" s="149">
        <f>IF(N496="sníž. přenesená",J496,0)</f>
        <v>0</v>
      </c>
      <c r="BI496" s="149">
        <f>IF(N496="nulová",J496,0)</f>
        <v>0</v>
      </c>
      <c r="BJ496" s="17" t="s">
        <v>90</v>
      </c>
      <c r="BK496" s="149">
        <f>ROUND(I496*H496,2)</f>
        <v>0</v>
      </c>
      <c r="BL496" s="17" t="s">
        <v>168</v>
      </c>
      <c r="BM496" s="148" t="s">
        <v>574</v>
      </c>
    </row>
    <row r="497" spans="2:65" s="13" customFormat="1" ht="11.25">
      <c r="B497" s="157"/>
      <c r="D497" s="151" t="s">
        <v>170</v>
      </c>
      <c r="E497" s="158" t="s">
        <v>1</v>
      </c>
      <c r="F497" s="159" t="s">
        <v>364</v>
      </c>
      <c r="H497" s="160">
        <v>4156.7269999999999</v>
      </c>
      <c r="I497" s="161"/>
      <c r="L497" s="157"/>
      <c r="M497" s="162"/>
      <c r="T497" s="163"/>
      <c r="AT497" s="158" t="s">
        <v>170</v>
      </c>
      <c r="AU497" s="158" t="s">
        <v>92</v>
      </c>
      <c r="AV497" s="13" t="s">
        <v>92</v>
      </c>
      <c r="AW497" s="13" t="s">
        <v>39</v>
      </c>
      <c r="AX497" s="13" t="s">
        <v>90</v>
      </c>
      <c r="AY497" s="158" t="s">
        <v>161</v>
      </c>
    </row>
    <row r="498" spans="2:65" s="1" customFormat="1" ht="24.2" customHeight="1">
      <c r="B498" s="33"/>
      <c r="C498" s="137" t="s">
        <v>491</v>
      </c>
      <c r="D498" s="137" t="s">
        <v>163</v>
      </c>
      <c r="E498" s="138" t="s">
        <v>575</v>
      </c>
      <c r="F498" s="139" t="s">
        <v>576</v>
      </c>
      <c r="G498" s="140" t="s">
        <v>245</v>
      </c>
      <c r="H498" s="141">
        <v>2</v>
      </c>
      <c r="I498" s="142"/>
      <c r="J498" s="143">
        <f>ROUND(I498*H498,2)</f>
        <v>0</v>
      </c>
      <c r="K498" s="139" t="s">
        <v>230</v>
      </c>
      <c r="L498" s="33"/>
      <c r="M498" s="144" t="s">
        <v>1</v>
      </c>
      <c r="N498" s="145" t="s">
        <v>48</v>
      </c>
      <c r="P498" s="146">
        <f>O498*H498</f>
        <v>0</v>
      </c>
      <c r="Q498" s="146">
        <v>0</v>
      </c>
      <c r="R498" s="146">
        <f>Q498*H498</f>
        <v>0</v>
      </c>
      <c r="S498" s="146">
        <v>0</v>
      </c>
      <c r="T498" s="147">
        <f>S498*H498</f>
        <v>0</v>
      </c>
      <c r="AR498" s="148" t="s">
        <v>168</v>
      </c>
      <c r="AT498" s="148" t="s">
        <v>163</v>
      </c>
      <c r="AU498" s="148" t="s">
        <v>92</v>
      </c>
      <c r="AY498" s="17" t="s">
        <v>161</v>
      </c>
      <c r="BE498" s="149">
        <f>IF(N498="základní",J498,0)</f>
        <v>0</v>
      </c>
      <c r="BF498" s="149">
        <f>IF(N498="snížená",J498,0)</f>
        <v>0</v>
      </c>
      <c r="BG498" s="149">
        <f>IF(N498="zákl. přenesená",J498,0)</f>
        <v>0</v>
      </c>
      <c r="BH498" s="149">
        <f>IF(N498="sníž. přenesená",J498,0)</f>
        <v>0</v>
      </c>
      <c r="BI498" s="149">
        <f>IF(N498="nulová",J498,0)</f>
        <v>0</v>
      </c>
      <c r="BJ498" s="17" t="s">
        <v>90</v>
      </c>
      <c r="BK498" s="149">
        <f>ROUND(I498*H498,2)</f>
        <v>0</v>
      </c>
      <c r="BL498" s="17" t="s">
        <v>168</v>
      </c>
      <c r="BM498" s="148" t="s">
        <v>577</v>
      </c>
    </row>
    <row r="499" spans="2:65" s="1" customFormat="1" ht="16.5" customHeight="1">
      <c r="B499" s="33"/>
      <c r="C499" s="137" t="s">
        <v>578</v>
      </c>
      <c r="D499" s="137" t="s">
        <v>163</v>
      </c>
      <c r="E499" s="138" t="s">
        <v>579</v>
      </c>
      <c r="F499" s="139" t="s">
        <v>580</v>
      </c>
      <c r="G499" s="140" t="s">
        <v>245</v>
      </c>
      <c r="H499" s="141">
        <v>2</v>
      </c>
      <c r="I499" s="142"/>
      <c r="J499" s="143">
        <f>ROUND(I499*H499,2)</f>
        <v>0</v>
      </c>
      <c r="K499" s="139" t="s">
        <v>230</v>
      </c>
      <c r="L499" s="33"/>
      <c r="M499" s="144" t="s">
        <v>1</v>
      </c>
      <c r="N499" s="145" t="s">
        <v>48</v>
      </c>
      <c r="P499" s="146">
        <f>O499*H499</f>
        <v>0</v>
      </c>
      <c r="Q499" s="146">
        <v>0</v>
      </c>
      <c r="R499" s="146">
        <f>Q499*H499</f>
        <v>0</v>
      </c>
      <c r="S499" s="146">
        <v>0</v>
      </c>
      <c r="T499" s="147">
        <f>S499*H499</f>
        <v>0</v>
      </c>
      <c r="AR499" s="148" t="s">
        <v>168</v>
      </c>
      <c r="AT499" s="148" t="s">
        <v>163</v>
      </c>
      <c r="AU499" s="148" t="s">
        <v>92</v>
      </c>
      <c r="AY499" s="17" t="s">
        <v>161</v>
      </c>
      <c r="BE499" s="149">
        <f>IF(N499="základní",J499,0)</f>
        <v>0</v>
      </c>
      <c r="BF499" s="149">
        <f>IF(N499="snížená",J499,0)</f>
        <v>0</v>
      </c>
      <c r="BG499" s="149">
        <f>IF(N499="zákl. přenesená",J499,0)</f>
        <v>0</v>
      </c>
      <c r="BH499" s="149">
        <f>IF(N499="sníž. přenesená",J499,0)</f>
        <v>0</v>
      </c>
      <c r="BI499" s="149">
        <f>IF(N499="nulová",J499,0)</f>
        <v>0</v>
      </c>
      <c r="BJ499" s="17" t="s">
        <v>90</v>
      </c>
      <c r="BK499" s="149">
        <f>ROUND(I499*H499,2)</f>
        <v>0</v>
      </c>
      <c r="BL499" s="17" t="s">
        <v>168</v>
      </c>
      <c r="BM499" s="148" t="s">
        <v>581</v>
      </c>
    </row>
    <row r="500" spans="2:65" s="1" customFormat="1" ht="33" customHeight="1">
      <c r="B500" s="33"/>
      <c r="C500" s="137" t="s">
        <v>494</v>
      </c>
      <c r="D500" s="137" t="s">
        <v>163</v>
      </c>
      <c r="E500" s="138" t="s">
        <v>582</v>
      </c>
      <c r="F500" s="139" t="s">
        <v>583</v>
      </c>
      <c r="G500" s="140" t="s">
        <v>188</v>
      </c>
      <c r="H500" s="141">
        <v>4230.473</v>
      </c>
      <c r="I500" s="142"/>
      <c r="J500" s="143">
        <f>ROUND(I500*H500,2)</f>
        <v>0</v>
      </c>
      <c r="K500" s="139" t="s">
        <v>167</v>
      </c>
      <c r="L500" s="33"/>
      <c r="M500" s="144" t="s">
        <v>1</v>
      </c>
      <c r="N500" s="145" t="s">
        <v>48</v>
      </c>
      <c r="P500" s="146">
        <f>O500*H500</f>
        <v>0</v>
      </c>
      <c r="Q500" s="146">
        <v>0</v>
      </c>
      <c r="R500" s="146">
        <f>Q500*H500</f>
        <v>0</v>
      </c>
      <c r="S500" s="146">
        <v>0</v>
      </c>
      <c r="T500" s="147">
        <f>S500*H500</f>
        <v>0</v>
      </c>
      <c r="AR500" s="148" t="s">
        <v>168</v>
      </c>
      <c r="AT500" s="148" t="s">
        <v>163</v>
      </c>
      <c r="AU500" s="148" t="s">
        <v>92</v>
      </c>
      <c r="AY500" s="17" t="s">
        <v>161</v>
      </c>
      <c r="BE500" s="149">
        <f>IF(N500="základní",J500,0)</f>
        <v>0</v>
      </c>
      <c r="BF500" s="149">
        <f>IF(N500="snížená",J500,0)</f>
        <v>0</v>
      </c>
      <c r="BG500" s="149">
        <f>IF(N500="zákl. přenesená",J500,0)</f>
        <v>0</v>
      </c>
      <c r="BH500" s="149">
        <f>IF(N500="sníž. přenesená",J500,0)</f>
        <v>0</v>
      </c>
      <c r="BI500" s="149">
        <f>IF(N500="nulová",J500,0)</f>
        <v>0</v>
      </c>
      <c r="BJ500" s="17" t="s">
        <v>90</v>
      </c>
      <c r="BK500" s="149">
        <f>ROUND(I500*H500,2)</f>
        <v>0</v>
      </c>
      <c r="BL500" s="17" t="s">
        <v>168</v>
      </c>
      <c r="BM500" s="148" t="s">
        <v>584</v>
      </c>
    </row>
    <row r="501" spans="2:65" s="13" customFormat="1" ht="33.75">
      <c r="B501" s="157"/>
      <c r="D501" s="151" t="s">
        <v>170</v>
      </c>
      <c r="E501" s="158" t="s">
        <v>1</v>
      </c>
      <c r="F501" s="159" t="s">
        <v>585</v>
      </c>
      <c r="H501" s="160">
        <v>1032.6379999999999</v>
      </c>
      <c r="I501" s="161"/>
      <c r="L501" s="157"/>
      <c r="M501" s="162"/>
      <c r="T501" s="163"/>
      <c r="AT501" s="158" t="s">
        <v>170</v>
      </c>
      <c r="AU501" s="158" t="s">
        <v>92</v>
      </c>
      <c r="AV501" s="13" t="s">
        <v>92</v>
      </c>
      <c r="AW501" s="13" t="s">
        <v>39</v>
      </c>
      <c r="AX501" s="13" t="s">
        <v>83</v>
      </c>
      <c r="AY501" s="158" t="s">
        <v>161</v>
      </c>
    </row>
    <row r="502" spans="2:65" s="13" customFormat="1" ht="22.5">
      <c r="B502" s="157"/>
      <c r="D502" s="151" t="s">
        <v>170</v>
      </c>
      <c r="E502" s="158" t="s">
        <v>1</v>
      </c>
      <c r="F502" s="159" t="s">
        <v>586</v>
      </c>
      <c r="H502" s="160">
        <v>155.32499999999999</v>
      </c>
      <c r="I502" s="161"/>
      <c r="L502" s="157"/>
      <c r="M502" s="162"/>
      <c r="T502" s="163"/>
      <c r="AT502" s="158" t="s">
        <v>170</v>
      </c>
      <c r="AU502" s="158" t="s">
        <v>92</v>
      </c>
      <c r="AV502" s="13" t="s">
        <v>92</v>
      </c>
      <c r="AW502" s="13" t="s">
        <v>39</v>
      </c>
      <c r="AX502" s="13" t="s">
        <v>83</v>
      </c>
      <c r="AY502" s="158" t="s">
        <v>161</v>
      </c>
    </row>
    <row r="503" spans="2:65" s="15" customFormat="1" ht="11.25">
      <c r="B503" s="174"/>
      <c r="D503" s="151" t="s">
        <v>170</v>
      </c>
      <c r="E503" s="175" t="s">
        <v>1</v>
      </c>
      <c r="F503" s="176" t="s">
        <v>377</v>
      </c>
      <c r="H503" s="177">
        <v>1187.963</v>
      </c>
      <c r="I503" s="178"/>
      <c r="L503" s="174"/>
      <c r="M503" s="179"/>
      <c r="T503" s="180"/>
      <c r="AT503" s="175" t="s">
        <v>170</v>
      </c>
      <c r="AU503" s="175" t="s">
        <v>92</v>
      </c>
      <c r="AV503" s="15" t="s">
        <v>100</v>
      </c>
      <c r="AW503" s="15" t="s">
        <v>39</v>
      </c>
      <c r="AX503" s="15" t="s">
        <v>83</v>
      </c>
      <c r="AY503" s="175" t="s">
        <v>161</v>
      </c>
    </row>
    <row r="504" spans="2:65" s="13" customFormat="1" ht="45">
      <c r="B504" s="157"/>
      <c r="D504" s="151" t="s">
        <v>170</v>
      </c>
      <c r="E504" s="158" t="s">
        <v>1</v>
      </c>
      <c r="F504" s="159" t="s">
        <v>587</v>
      </c>
      <c r="H504" s="160">
        <v>1129.99</v>
      </c>
      <c r="I504" s="161"/>
      <c r="L504" s="157"/>
      <c r="M504" s="162"/>
      <c r="T504" s="163"/>
      <c r="AT504" s="158" t="s">
        <v>170</v>
      </c>
      <c r="AU504" s="158" t="s">
        <v>92</v>
      </c>
      <c r="AV504" s="13" t="s">
        <v>92</v>
      </c>
      <c r="AW504" s="13" t="s">
        <v>39</v>
      </c>
      <c r="AX504" s="13" t="s">
        <v>83</v>
      </c>
      <c r="AY504" s="158" t="s">
        <v>161</v>
      </c>
    </row>
    <row r="505" spans="2:65" s="13" customFormat="1" ht="11.25">
      <c r="B505" s="157"/>
      <c r="D505" s="151" t="s">
        <v>170</v>
      </c>
      <c r="E505" s="158" t="s">
        <v>1</v>
      </c>
      <c r="F505" s="159" t="s">
        <v>588</v>
      </c>
      <c r="H505" s="160">
        <v>99.037999999999997</v>
      </c>
      <c r="I505" s="161"/>
      <c r="L505" s="157"/>
      <c r="M505" s="162"/>
      <c r="T505" s="163"/>
      <c r="AT505" s="158" t="s">
        <v>170</v>
      </c>
      <c r="AU505" s="158" t="s">
        <v>92</v>
      </c>
      <c r="AV505" s="13" t="s">
        <v>92</v>
      </c>
      <c r="AW505" s="13" t="s">
        <v>39</v>
      </c>
      <c r="AX505" s="13" t="s">
        <v>83</v>
      </c>
      <c r="AY505" s="158" t="s">
        <v>161</v>
      </c>
    </row>
    <row r="506" spans="2:65" s="13" customFormat="1" ht="11.25">
      <c r="B506" s="157"/>
      <c r="D506" s="151" t="s">
        <v>170</v>
      </c>
      <c r="E506" s="158" t="s">
        <v>1</v>
      </c>
      <c r="F506" s="159" t="s">
        <v>589</v>
      </c>
      <c r="H506" s="160">
        <v>564.41</v>
      </c>
      <c r="I506" s="161"/>
      <c r="L506" s="157"/>
      <c r="M506" s="162"/>
      <c r="T506" s="163"/>
      <c r="AT506" s="158" t="s">
        <v>170</v>
      </c>
      <c r="AU506" s="158" t="s">
        <v>92</v>
      </c>
      <c r="AV506" s="13" t="s">
        <v>92</v>
      </c>
      <c r="AW506" s="13" t="s">
        <v>39</v>
      </c>
      <c r="AX506" s="13" t="s">
        <v>83</v>
      </c>
      <c r="AY506" s="158" t="s">
        <v>161</v>
      </c>
    </row>
    <row r="507" spans="2:65" s="13" customFormat="1" ht="33.75">
      <c r="B507" s="157"/>
      <c r="D507" s="151" t="s">
        <v>170</v>
      </c>
      <c r="E507" s="158" t="s">
        <v>1</v>
      </c>
      <c r="F507" s="159" t="s">
        <v>590</v>
      </c>
      <c r="H507" s="160">
        <v>547.31299999999999</v>
      </c>
      <c r="I507" s="161"/>
      <c r="L507" s="157"/>
      <c r="M507" s="162"/>
      <c r="T507" s="163"/>
      <c r="AT507" s="158" t="s">
        <v>170</v>
      </c>
      <c r="AU507" s="158" t="s">
        <v>92</v>
      </c>
      <c r="AV507" s="13" t="s">
        <v>92</v>
      </c>
      <c r="AW507" s="13" t="s">
        <v>39</v>
      </c>
      <c r="AX507" s="13" t="s">
        <v>83</v>
      </c>
      <c r="AY507" s="158" t="s">
        <v>161</v>
      </c>
    </row>
    <row r="508" spans="2:65" s="13" customFormat="1" ht="11.25">
      <c r="B508" s="157"/>
      <c r="D508" s="151" t="s">
        <v>170</v>
      </c>
      <c r="E508" s="158" t="s">
        <v>1</v>
      </c>
      <c r="F508" s="159" t="s">
        <v>591</v>
      </c>
      <c r="H508" s="160">
        <v>306.97899999999998</v>
      </c>
      <c r="I508" s="161"/>
      <c r="L508" s="157"/>
      <c r="M508" s="162"/>
      <c r="T508" s="163"/>
      <c r="AT508" s="158" t="s">
        <v>170</v>
      </c>
      <c r="AU508" s="158" t="s">
        <v>92</v>
      </c>
      <c r="AV508" s="13" t="s">
        <v>92</v>
      </c>
      <c r="AW508" s="13" t="s">
        <v>39</v>
      </c>
      <c r="AX508" s="13" t="s">
        <v>83</v>
      </c>
      <c r="AY508" s="158" t="s">
        <v>161</v>
      </c>
    </row>
    <row r="509" spans="2:65" s="13" customFormat="1" ht="33.75">
      <c r="B509" s="157"/>
      <c r="D509" s="151" t="s">
        <v>170</v>
      </c>
      <c r="E509" s="158" t="s">
        <v>1</v>
      </c>
      <c r="F509" s="159" t="s">
        <v>592</v>
      </c>
      <c r="H509" s="160">
        <v>372.1</v>
      </c>
      <c r="I509" s="161"/>
      <c r="L509" s="157"/>
      <c r="M509" s="162"/>
      <c r="T509" s="163"/>
      <c r="AT509" s="158" t="s">
        <v>170</v>
      </c>
      <c r="AU509" s="158" t="s">
        <v>92</v>
      </c>
      <c r="AV509" s="13" t="s">
        <v>92</v>
      </c>
      <c r="AW509" s="13" t="s">
        <v>39</v>
      </c>
      <c r="AX509" s="13" t="s">
        <v>83</v>
      </c>
      <c r="AY509" s="158" t="s">
        <v>161</v>
      </c>
    </row>
    <row r="510" spans="2:65" s="13" customFormat="1" ht="11.25">
      <c r="B510" s="157"/>
      <c r="D510" s="151" t="s">
        <v>170</v>
      </c>
      <c r="E510" s="158" t="s">
        <v>1</v>
      </c>
      <c r="F510" s="159" t="s">
        <v>593</v>
      </c>
      <c r="H510" s="160">
        <v>22.68</v>
      </c>
      <c r="I510" s="161"/>
      <c r="L510" s="157"/>
      <c r="M510" s="162"/>
      <c r="T510" s="163"/>
      <c r="AT510" s="158" t="s">
        <v>170</v>
      </c>
      <c r="AU510" s="158" t="s">
        <v>92</v>
      </c>
      <c r="AV510" s="13" t="s">
        <v>92</v>
      </c>
      <c r="AW510" s="13" t="s">
        <v>39</v>
      </c>
      <c r="AX510" s="13" t="s">
        <v>83</v>
      </c>
      <c r="AY510" s="158" t="s">
        <v>161</v>
      </c>
    </row>
    <row r="511" spans="2:65" s="14" customFormat="1" ht="11.25">
      <c r="B511" s="167"/>
      <c r="D511" s="151" t="s">
        <v>170</v>
      </c>
      <c r="E511" s="168" t="s">
        <v>1</v>
      </c>
      <c r="F511" s="169" t="s">
        <v>237</v>
      </c>
      <c r="H511" s="170">
        <v>4230.473</v>
      </c>
      <c r="I511" s="171"/>
      <c r="L511" s="167"/>
      <c r="M511" s="172"/>
      <c r="T511" s="173"/>
      <c r="AT511" s="168" t="s">
        <v>170</v>
      </c>
      <c r="AU511" s="168" t="s">
        <v>92</v>
      </c>
      <c r="AV511" s="14" t="s">
        <v>168</v>
      </c>
      <c r="AW511" s="14" t="s">
        <v>39</v>
      </c>
      <c r="AX511" s="14" t="s">
        <v>90</v>
      </c>
      <c r="AY511" s="168" t="s">
        <v>161</v>
      </c>
    </row>
    <row r="512" spans="2:65" s="1" customFormat="1" ht="33" customHeight="1">
      <c r="B512" s="33"/>
      <c r="C512" s="137" t="s">
        <v>594</v>
      </c>
      <c r="D512" s="137" t="s">
        <v>163</v>
      </c>
      <c r="E512" s="138" t="s">
        <v>595</v>
      </c>
      <c r="F512" s="139" t="s">
        <v>596</v>
      </c>
      <c r="G512" s="140" t="s">
        <v>188</v>
      </c>
      <c r="H512" s="141">
        <v>3045940.56</v>
      </c>
      <c r="I512" s="142"/>
      <c r="J512" s="143">
        <f>ROUND(I512*H512,2)</f>
        <v>0</v>
      </c>
      <c r="K512" s="139" t="s">
        <v>167</v>
      </c>
      <c r="L512" s="33"/>
      <c r="M512" s="144" t="s">
        <v>1</v>
      </c>
      <c r="N512" s="145" t="s">
        <v>48</v>
      </c>
      <c r="P512" s="146">
        <f>O512*H512</f>
        <v>0</v>
      </c>
      <c r="Q512" s="146">
        <v>0</v>
      </c>
      <c r="R512" s="146">
        <f>Q512*H512</f>
        <v>0</v>
      </c>
      <c r="S512" s="146">
        <v>0</v>
      </c>
      <c r="T512" s="147">
        <f>S512*H512</f>
        <v>0</v>
      </c>
      <c r="AR512" s="148" t="s">
        <v>168</v>
      </c>
      <c r="AT512" s="148" t="s">
        <v>163</v>
      </c>
      <c r="AU512" s="148" t="s">
        <v>92</v>
      </c>
      <c r="AY512" s="17" t="s">
        <v>161</v>
      </c>
      <c r="BE512" s="149">
        <f>IF(N512="základní",J512,0)</f>
        <v>0</v>
      </c>
      <c r="BF512" s="149">
        <f>IF(N512="snížená",J512,0)</f>
        <v>0</v>
      </c>
      <c r="BG512" s="149">
        <f>IF(N512="zákl. přenesená",J512,0)</f>
        <v>0</v>
      </c>
      <c r="BH512" s="149">
        <f>IF(N512="sníž. přenesená",J512,0)</f>
        <v>0</v>
      </c>
      <c r="BI512" s="149">
        <f>IF(N512="nulová",J512,0)</f>
        <v>0</v>
      </c>
      <c r="BJ512" s="17" t="s">
        <v>90</v>
      </c>
      <c r="BK512" s="149">
        <f>ROUND(I512*H512,2)</f>
        <v>0</v>
      </c>
      <c r="BL512" s="17" t="s">
        <v>168</v>
      </c>
      <c r="BM512" s="148" t="s">
        <v>597</v>
      </c>
    </row>
    <row r="513" spans="2:65" s="13" customFormat="1" ht="11.25">
      <c r="B513" s="157"/>
      <c r="D513" s="151" t="s">
        <v>170</v>
      </c>
      <c r="E513" s="158" t="s">
        <v>1</v>
      </c>
      <c r="F513" s="159" t="s">
        <v>598</v>
      </c>
      <c r="H513" s="160">
        <v>3045940.56</v>
      </c>
      <c r="I513" s="161"/>
      <c r="L513" s="157"/>
      <c r="M513" s="162"/>
      <c r="T513" s="163"/>
      <c r="AT513" s="158" t="s">
        <v>170</v>
      </c>
      <c r="AU513" s="158" t="s">
        <v>92</v>
      </c>
      <c r="AV513" s="13" t="s">
        <v>92</v>
      </c>
      <c r="AW513" s="13" t="s">
        <v>39</v>
      </c>
      <c r="AX513" s="13" t="s">
        <v>90</v>
      </c>
      <c r="AY513" s="158" t="s">
        <v>161</v>
      </c>
    </row>
    <row r="514" spans="2:65" s="1" customFormat="1" ht="33" customHeight="1">
      <c r="B514" s="33"/>
      <c r="C514" s="137" t="s">
        <v>498</v>
      </c>
      <c r="D514" s="137" t="s">
        <v>163</v>
      </c>
      <c r="E514" s="138" t="s">
        <v>599</v>
      </c>
      <c r="F514" s="139" t="s">
        <v>600</v>
      </c>
      <c r="G514" s="140" t="s">
        <v>188</v>
      </c>
      <c r="H514" s="141">
        <v>4230.473</v>
      </c>
      <c r="I514" s="142"/>
      <c r="J514" s="143">
        <f>ROUND(I514*H514,2)</f>
        <v>0</v>
      </c>
      <c r="K514" s="139" t="s">
        <v>167</v>
      </c>
      <c r="L514" s="33"/>
      <c r="M514" s="144" t="s">
        <v>1</v>
      </c>
      <c r="N514" s="145" t="s">
        <v>48</v>
      </c>
      <c r="P514" s="146">
        <f>O514*H514</f>
        <v>0</v>
      </c>
      <c r="Q514" s="146">
        <v>0</v>
      </c>
      <c r="R514" s="146">
        <f>Q514*H514</f>
        <v>0</v>
      </c>
      <c r="S514" s="146">
        <v>0</v>
      </c>
      <c r="T514" s="147">
        <f>S514*H514</f>
        <v>0</v>
      </c>
      <c r="AR514" s="148" t="s">
        <v>168</v>
      </c>
      <c r="AT514" s="148" t="s">
        <v>163</v>
      </c>
      <c r="AU514" s="148" t="s">
        <v>92</v>
      </c>
      <c r="AY514" s="17" t="s">
        <v>161</v>
      </c>
      <c r="BE514" s="149">
        <f>IF(N514="základní",J514,0)</f>
        <v>0</v>
      </c>
      <c r="BF514" s="149">
        <f>IF(N514="snížená",J514,0)</f>
        <v>0</v>
      </c>
      <c r="BG514" s="149">
        <f>IF(N514="zákl. přenesená",J514,0)</f>
        <v>0</v>
      </c>
      <c r="BH514" s="149">
        <f>IF(N514="sníž. přenesená",J514,0)</f>
        <v>0</v>
      </c>
      <c r="BI514" s="149">
        <f>IF(N514="nulová",J514,0)</f>
        <v>0</v>
      </c>
      <c r="BJ514" s="17" t="s">
        <v>90</v>
      </c>
      <c r="BK514" s="149">
        <f>ROUND(I514*H514,2)</f>
        <v>0</v>
      </c>
      <c r="BL514" s="17" t="s">
        <v>168</v>
      </c>
      <c r="BM514" s="148" t="s">
        <v>601</v>
      </c>
    </row>
    <row r="515" spans="2:65" s="1" customFormat="1" ht="16.5" customHeight="1">
      <c r="B515" s="33"/>
      <c r="C515" s="137" t="s">
        <v>602</v>
      </c>
      <c r="D515" s="137" t="s">
        <v>163</v>
      </c>
      <c r="E515" s="138" t="s">
        <v>603</v>
      </c>
      <c r="F515" s="139" t="s">
        <v>604</v>
      </c>
      <c r="G515" s="140" t="s">
        <v>188</v>
      </c>
      <c r="H515" s="141">
        <v>4230.473</v>
      </c>
      <c r="I515" s="142"/>
      <c r="J515" s="143">
        <f>ROUND(I515*H515,2)</f>
        <v>0</v>
      </c>
      <c r="K515" s="139" t="s">
        <v>167</v>
      </c>
      <c r="L515" s="33"/>
      <c r="M515" s="144" t="s">
        <v>1</v>
      </c>
      <c r="N515" s="145" t="s">
        <v>48</v>
      </c>
      <c r="P515" s="146">
        <f>O515*H515</f>
        <v>0</v>
      </c>
      <c r="Q515" s="146">
        <v>0</v>
      </c>
      <c r="R515" s="146">
        <f>Q515*H515</f>
        <v>0</v>
      </c>
      <c r="S515" s="146">
        <v>0</v>
      </c>
      <c r="T515" s="147">
        <f>S515*H515</f>
        <v>0</v>
      </c>
      <c r="AR515" s="148" t="s">
        <v>168</v>
      </c>
      <c r="AT515" s="148" t="s">
        <v>163</v>
      </c>
      <c r="AU515" s="148" t="s">
        <v>92</v>
      </c>
      <c r="AY515" s="17" t="s">
        <v>161</v>
      </c>
      <c r="BE515" s="149">
        <f>IF(N515="základní",J515,0)</f>
        <v>0</v>
      </c>
      <c r="BF515" s="149">
        <f>IF(N515="snížená",J515,0)</f>
        <v>0</v>
      </c>
      <c r="BG515" s="149">
        <f>IF(N515="zákl. přenesená",J515,0)</f>
        <v>0</v>
      </c>
      <c r="BH515" s="149">
        <f>IF(N515="sníž. přenesená",J515,0)</f>
        <v>0</v>
      </c>
      <c r="BI515" s="149">
        <f>IF(N515="nulová",J515,0)</f>
        <v>0</v>
      </c>
      <c r="BJ515" s="17" t="s">
        <v>90</v>
      </c>
      <c r="BK515" s="149">
        <f>ROUND(I515*H515,2)</f>
        <v>0</v>
      </c>
      <c r="BL515" s="17" t="s">
        <v>168</v>
      </c>
      <c r="BM515" s="148" t="s">
        <v>605</v>
      </c>
    </row>
    <row r="516" spans="2:65" s="1" customFormat="1" ht="21.75" customHeight="1">
      <c r="B516" s="33"/>
      <c r="C516" s="137" t="s">
        <v>502</v>
      </c>
      <c r="D516" s="137" t="s">
        <v>163</v>
      </c>
      <c r="E516" s="138" t="s">
        <v>606</v>
      </c>
      <c r="F516" s="139" t="s">
        <v>607</v>
      </c>
      <c r="G516" s="140" t="s">
        <v>188</v>
      </c>
      <c r="H516" s="141">
        <v>3045940.56</v>
      </c>
      <c r="I516" s="142"/>
      <c r="J516" s="143">
        <f>ROUND(I516*H516,2)</f>
        <v>0</v>
      </c>
      <c r="K516" s="139" t="s">
        <v>167</v>
      </c>
      <c r="L516" s="33"/>
      <c r="M516" s="144" t="s">
        <v>1</v>
      </c>
      <c r="N516" s="145" t="s">
        <v>48</v>
      </c>
      <c r="P516" s="146">
        <f>O516*H516</f>
        <v>0</v>
      </c>
      <c r="Q516" s="146">
        <v>0</v>
      </c>
      <c r="R516" s="146">
        <f>Q516*H516</f>
        <v>0</v>
      </c>
      <c r="S516" s="146">
        <v>0</v>
      </c>
      <c r="T516" s="147">
        <f>S516*H516</f>
        <v>0</v>
      </c>
      <c r="AR516" s="148" t="s">
        <v>168</v>
      </c>
      <c r="AT516" s="148" t="s">
        <v>163</v>
      </c>
      <c r="AU516" s="148" t="s">
        <v>92</v>
      </c>
      <c r="AY516" s="17" t="s">
        <v>161</v>
      </c>
      <c r="BE516" s="149">
        <f>IF(N516="základní",J516,0)</f>
        <v>0</v>
      </c>
      <c r="BF516" s="149">
        <f>IF(N516="snížená",J516,0)</f>
        <v>0</v>
      </c>
      <c r="BG516" s="149">
        <f>IF(N516="zákl. přenesená",J516,0)</f>
        <v>0</v>
      </c>
      <c r="BH516" s="149">
        <f>IF(N516="sníž. přenesená",J516,0)</f>
        <v>0</v>
      </c>
      <c r="BI516" s="149">
        <f>IF(N516="nulová",J516,0)</f>
        <v>0</v>
      </c>
      <c r="BJ516" s="17" t="s">
        <v>90</v>
      </c>
      <c r="BK516" s="149">
        <f>ROUND(I516*H516,2)</f>
        <v>0</v>
      </c>
      <c r="BL516" s="17" t="s">
        <v>168</v>
      </c>
      <c r="BM516" s="148" t="s">
        <v>608</v>
      </c>
    </row>
    <row r="517" spans="2:65" s="13" customFormat="1" ht="11.25">
      <c r="B517" s="157"/>
      <c r="D517" s="151" t="s">
        <v>170</v>
      </c>
      <c r="E517" s="158" t="s">
        <v>1</v>
      </c>
      <c r="F517" s="159" t="s">
        <v>598</v>
      </c>
      <c r="H517" s="160">
        <v>3045940.56</v>
      </c>
      <c r="I517" s="161"/>
      <c r="L517" s="157"/>
      <c r="M517" s="162"/>
      <c r="T517" s="163"/>
      <c r="AT517" s="158" t="s">
        <v>170</v>
      </c>
      <c r="AU517" s="158" t="s">
        <v>92</v>
      </c>
      <c r="AV517" s="13" t="s">
        <v>92</v>
      </c>
      <c r="AW517" s="13" t="s">
        <v>39</v>
      </c>
      <c r="AX517" s="13" t="s">
        <v>90</v>
      </c>
      <c r="AY517" s="158" t="s">
        <v>161</v>
      </c>
    </row>
    <row r="518" spans="2:65" s="1" customFormat="1" ht="21.75" customHeight="1">
      <c r="B518" s="33"/>
      <c r="C518" s="137" t="s">
        <v>609</v>
      </c>
      <c r="D518" s="137" t="s">
        <v>163</v>
      </c>
      <c r="E518" s="138" t="s">
        <v>610</v>
      </c>
      <c r="F518" s="139" t="s">
        <v>611</v>
      </c>
      <c r="G518" s="140" t="s">
        <v>188</v>
      </c>
      <c r="H518" s="141">
        <v>4230.473</v>
      </c>
      <c r="I518" s="142"/>
      <c r="J518" s="143">
        <f>ROUND(I518*H518,2)</f>
        <v>0</v>
      </c>
      <c r="K518" s="139" t="s">
        <v>167</v>
      </c>
      <c r="L518" s="33"/>
      <c r="M518" s="144" t="s">
        <v>1</v>
      </c>
      <c r="N518" s="145" t="s">
        <v>48</v>
      </c>
      <c r="P518" s="146">
        <f>O518*H518</f>
        <v>0</v>
      </c>
      <c r="Q518" s="146">
        <v>0</v>
      </c>
      <c r="R518" s="146">
        <f>Q518*H518</f>
        <v>0</v>
      </c>
      <c r="S518" s="146">
        <v>0</v>
      </c>
      <c r="T518" s="147">
        <f>S518*H518</f>
        <v>0</v>
      </c>
      <c r="AR518" s="148" t="s">
        <v>168</v>
      </c>
      <c r="AT518" s="148" t="s">
        <v>163</v>
      </c>
      <c r="AU518" s="148" t="s">
        <v>92</v>
      </c>
      <c r="AY518" s="17" t="s">
        <v>161</v>
      </c>
      <c r="BE518" s="149">
        <f>IF(N518="základní",J518,0)</f>
        <v>0</v>
      </c>
      <c r="BF518" s="149">
        <f>IF(N518="snížená",J518,0)</f>
        <v>0</v>
      </c>
      <c r="BG518" s="149">
        <f>IF(N518="zákl. přenesená",J518,0)</f>
        <v>0</v>
      </c>
      <c r="BH518" s="149">
        <f>IF(N518="sníž. přenesená",J518,0)</f>
        <v>0</v>
      </c>
      <c r="BI518" s="149">
        <f>IF(N518="nulová",J518,0)</f>
        <v>0</v>
      </c>
      <c r="BJ518" s="17" t="s">
        <v>90</v>
      </c>
      <c r="BK518" s="149">
        <f>ROUND(I518*H518,2)</f>
        <v>0</v>
      </c>
      <c r="BL518" s="17" t="s">
        <v>168</v>
      </c>
      <c r="BM518" s="148" t="s">
        <v>612</v>
      </c>
    </row>
    <row r="519" spans="2:65" s="1" customFormat="1" ht="24.2" customHeight="1">
      <c r="B519" s="33"/>
      <c r="C519" s="137" t="s">
        <v>507</v>
      </c>
      <c r="D519" s="137" t="s">
        <v>163</v>
      </c>
      <c r="E519" s="138" t="s">
        <v>613</v>
      </c>
      <c r="F519" s="139" t="s">
        <v>614</v>
      </c>
      <c r="G519" s="140" t="s">
        <v>188</v>
      </c>
      <c r="H519" s="141">
        <v>4156.7269999999999</v>
      </c>
      <c r="I519" s="142"/>
      <c r="J519" s="143">
        <f>ROUND(I519*H519,2)</f>
        <v>0</v>
      </c>
      <c r="K519" s="139" t="s">
        <v>167</v>
      </c>
      <c r="L519" s="33"/>
      <c r="M519" s="144" t="s">
        <v>1</v>
      </c>
      <c r="N519" s="145" t="s">
        <v>48</v>
      </c>
      <c r="P519" s="146">
        <f>O519*H519</f>
        <v>0</v>
      </c>
      <c r="Q519" s="146">
        <v>4.0000000000000003E-5</v>
      </c>
      <c r="R519" s="146">
        <f>Q519*H519</f>
        <v>0.16626908000000001</v>
      </c>
      <c r="S519" s="146">
        <v>0</v>
      </c>
      <c r="T519" s="147">
        <f>S519*H519</f>
        <v>0</v>
      </c>
      <c r="AR519" s="148" t="s">
        <v>168</v>
      </c>
      <c r="AT519" s="148" t="s">
        <v>163</v>
      </c>
      <c r="AU519" s="148" t="s">
        <v>92</v>
      </c>
      <c r="AY519" s="17" t="s">
        <v>161</v>
      </c>
      <c r="BE519" s="149">
        <f>IF(N519="základní",J519,0)</f>
        <v>0</v>
      </c>
      <c r="BF519" s="149">
        <f>IF(N519="snížená",J519,0)</f>
        <v>0</v>
      </c>
      <c r="BG519" s="149">
        <f>IF(N519="zákl. přenesená",J519,0)</f>
        <v>0</v>
      </c>
      <c r="BH519" s="149">
        <f>IF(N519="sníž. přenesená",J519,0)</f>
        <v>0</v>
      </c>
      <c r="BI519" s="149">
        <f>IF(N519="nulová",J519,0)</f>
        <v>0</v>
      </c>
      <c r="BJ519" s="17" t="s">
        <v>90</v>
      </c>
      <c r="BK519" s="149">
        <f>ROUND(I519*H519,2)</f>
        <v>0</v>
      </c>
      <c r="BL519" s="17" t="s">
        <v>168</v>
      </c>
      <c r="BM519" s="148" t="s">
        <v>615</v>
      </c>
    </row>
    <row r="520" spans="2:65" s="13" customFormat="1" ht="11.25">
      <c r="B520" s="157"/>
      <c r="D520" s="151" t="s">
        <v>170</v>
      </c>
      <c r="E520" s="158" t="s">
        <v>1</v>
      </c>
      <c r="F520" s="159" t="s">
        <v>364</v>
      </c>
      <c r="H520" s="160">
        <v>4156.7269999999999</v>
      </c>
      <c r="I520" s="161"/>
      <c r="L520" s="157"/>
      <c r="M520" s="162"/>
      <c r="T520" s="163"/>
      <c r="AT520" s="158" t="s">
        <v>170</v>
      </c>
      <c r="AU520" s="158" t="s">
        <v>92</v>
      </c>
      <c r="AV520" s="13" t="s">
        <v>92</v>
      </c>
      <c r="AW520" s="13" t="s">
        <v>39</v>
      </c>
      <c r="AX520" s="13" t="s">
        <v>90</v>
      </c>
      <c r="AY520" s="158" t="s">
        <v>161</v>
      </c>
    </row>
    <row r="521" spans="2:65" s="1" customFormat="1" ht="21.75" customHeight="1">
      <c r="B521" s="33"/>
      <c r="C521" s="137" t="s">
        <v>616</v>
      </c>
      <c r="D521" s="137" t="s">
        <v>163</v>
      </c>
      <c r="E521" s="138" t="s">
        <v>617</v>
      </c>
      <c r="F521" s="139" t="s">
        <v>618</v>
      </c>
      <c r="G521" s="140" t="s">
        <v>188</v>
      </c>
      <c r="H521" s="141">
        <v>8.8800000000000008</v>
      </c>
      <c r="I521" s="142"/>
      <c r="J521" s="143">
        <f>ROUND(I521*H521,2)</f>
        <v>0</v>
      </c>
      <c r="K521" s="139" t="s">
        <v>167</v>
      </c>
      <c r="L521" s="33"/>
      <c r="M521" s="144" t="s">
        <v>1</v>
      </c>
      <c r="N521" s="145" t="s">
        <v>48</v>
      </c>
      <c r="P521" s="146">
        <f>O521*H521</f>
        <v>0</v>
      </c>
      <c r="Q521" s="146">
        <v>0</v>
      </c>
      <c r="R521" s="146">
        <f>Q521*H521</f>
        <v>0</v>
      </c>
      <c r="S521" s="146">
        <v>0.20799999999999999</v>
      </c>
      <c r="T521" s="147">
        <f>S521*H521</f>
        <v>1.84704</v>
      </c>
      <c r="AR521" s="148" t="s">
        <v>168</v>
      </c>
      <c r="AT521" s="148" t="s">
        <v>163</v>
      </c>
      <c r="AU521" s="148" t="s">
        <v>92</v>
      </c>
      <c r="AY521" s="17" t="s">
        <v>161</v>
      </c>
      <c r="BE521" s="149">
        <f>IF(N521="základní",J521,0)</f>
        <v>0</v>
      </c>
      <c r="BF521" s="149">
        <f>IF(N521="snížená",J521,0)</f>
        <v>0</v>
      </c>
      <c r="BG521" s="149">
        <f>IF(N521="zákl. přenesená",J521,0)</f>
        <v>0</v>
      </c>
      <c r="BH521" s="149">
        <f>IF(N521="sníž. přenesená",J521,0)</f>
        <v>0</v>
      </c>
      <c r="BI521" s="149">
        <f>IF(N521="nulová",J521,0)</f>
        <v>0</v>
      </c>
      <c r="BJ521" s="17" t="s">
        <v>90</v>
      </c>
      <c r="BK521" s="149">
        <f>ROUND(I521*H521,2)</f>
        <v>0</v>
      </c>
      <c r="BL521" s="17" t="s">
        <v>168</v>
      </c>
      <c r="BM521" s="148" t="s">
        <v>619</v>
      </c>
    </row>
    <row r="522" spans="2:65" s="13" customFormat="1" ht="11.25">
      <c r="B522" s="157"/>
      <c r="D522" s="151" t="s">
        <v>170</v>
      </c>
      <c r="E522" s="158" t="s">
        <v>1</v>
      </c>
      <c r="F522" s="159" t="s">
        <v>620</v>
      </c>
      <c r="H522" s="160">
        <v>8.8800000000000008</v>
      </c>
      <c r="I522" s="161"/>
      <c r="L522" s="157"/>
      <c r="M522" s="162"/>
      <c r="T522" s="163"/>
      <c r="AT522" s="158" t="s">
        <v>170</v>
      </c>
      <c r="AU522" s="158" t="s">
        <v>92</v>
      </c>
      <c r="AV522" s="13" t="s">
        <v>92</v>
      </c>
      <c r="AW522" s="13" t="s">
        <v>39</v>
      </c>
      <c r="AX522" s="13" t="s">
        <v>90</v>
      </c>
      <c r="AY522" s="158" t="s">
        <v>161</v>
      </c>
    </row>
    <row r="523" spans="2:65" s="1" customFormat="1" ht="21.75" customHeight="1">
      <c r="B523" s="33"/>
      <c r="C523" s="137" t="s">
        <v>513</v>
      </c>
      <c r="D523" s="137" t="s">
        <v>163</v>
      </c>
      <c r="E523" s="138" t="s">
        <v>621</v>
      </c>
      <c r="F523" s="139" t="s">
        <v>622</v>
      </c>
      <c r="G523" s="140" t="s">
        <v>188</v>
      </c>
      <c r="H523" s="141">
        <v>8.8800000000000008</v>
      </c>
      <c r="I523" s="142"/>
      <c r="J523" s="143">
        <f>ROUND(I523*H523,2)</f>
        <v>0</v>
      </c>
      <c r="K523" s="139" t="s">
        <v>167</v>
      </c>
      <c r="L523" s="33"/>
      <c r="M523" s="144" t="s">
        <v>1</v>
      </c>
      <c r="N523" s="145" t="s">
        <v>48</v>
      </c>
      <c r="P523" s="146">
        <f>O523*H523</f>
        <v>0</v>
      </c>
      <c r="Q523" s="146">
        <v>0</v>
      </c>
      <c r="R523" s="146">
        <f>Q523*H523</f>
        <v>0</v>
      </c>
      <c r="S523" s="146">
        <v>0.308</v>
      </c>
      <c r="T523" s="147">
        <f>S523*H523</f>
        <v>2.7350400000000001</v>
      </c>
      <c r="AR523" s="148" t="s">
        <v>168</v>
      </c>
      <c r="AT523" s="148" t="s">
        <v>163</v>
      </c>
      <c r="AU523" s="148" t="s">
        <v>92</v>
      </c>
      <c r="AY523" s="17" t="s">
        <v>161</v>
      </c>
      <c r="BE523" s="149">
        <f>IF(N523="základní",J523,0)</f>
        <v>0</v>
      </c>
      <c r="BF523" s="149">
        <f>IF(N523="snížená",J523,0)</f>
        <v>0</v>
      </c>
      <c r="BG523" s="149">
        <f>IF(N523="zákl. přenesená",J523,0)</f>
        <v>0</v>
      </c>
      <c r="BH523" s="149">
        <f>IF(N523="sníž. přenesená",J523,0)</f>
        <v>0</v>
      </c>
      <c r="BI523" s="149">
        <f>IF(N523="nulová",J523,0)</f>
        <v>0</v>
      </c>
      <c r="BJ523" s="17" t="s">
        <v>90</v>
      </c>
      <c r="BK523" s="149">
        <f>ROUND(I523*H523,2)</f>
        <v>0</v>
      </c>
      <c r="BL523" s="17" t="s">
        <v>168</v>
      </c>
      <c r="BM523" s="148" t="s">
        <v>623</v>
      </c>
    </row>
    <row r="524" spans="2:65" s="13" customFormat="1" ht="11.25">
      <c r="B524" s="157"/>
      <c r="D524" s="151" t="s">
        <v>170</v>
      </c>
      <c r="E524" s="158" t="s">
        <v>1</v>
      </c>
      <c r="F524" s="159" t="s">
        <v>620</v>
      </c>
      <c r="H524" s="160">
        <v>8.8800000000000008</v>
      </c>
      <c r="I524" s="161"/>
      <c r="L524" s="157"/>
      <c r="M524" s="162"/>
      <c r="T524" s="163"/>
      <c r="AT524" s="158" t="s">
        <v>170</v>
      </c>
      <c r="AU524" s="158" t="s">
        <v>92</v>
      </c>
      <c r="AV524" s="13" t="s">
        <v>92</v>
      </c>
      <c r="AW524" s="13" t="s">
        <v>39</v>
      </c>
      <c r="AX524" s="13" t="s">
        <v>90</v>
      </c>
      <c r="AY524" s="158" t="s">
        <v>161</v>
      </c>
    </row>
    <row r="525" spans="2:65" s="1" customFormat="1" ht="24.2" customHeight="1">
      <c r="B525" s="33"/>
      <c r="C525" s="137" t="s">
        <v>624</v>
      </c>
      <c r="D525" s="137" t="s">
        <v>163</v>
      </c>
      <c r="E525" s="138" t="s">
        <v>625</v>
      </c>
      <c r="F525" s="139" t="s">
        <v>626</v>
      </c>
      <c r="G525" s="140" t="s">
        <v>166</v>
      </c>
      <c r="H525" s="141">
        <v>0.48599999999999999</v>
      </c>
      <c r="I525" s="142"/>
      <c r="J525" s="143">
        <f>ROUND(I525*H525,2)</f>
        <v>0</v>
      </c>
      <c r="K525" s="139" t="s">
        <v>167</v>
      </c>
      <c r="L525" s="33"/>
      <c r="M525" s="144" t="s">
        <v>1</v>
      </c>
      <c r="N525" s="145" t="s">
        <v>48</v>
      </c>
      <c r="P525" s="146">
        <f>O525*H525</f>
        <v>0</v>
      </c>
      <c r="Q525" s="146">
        <v>0</v>
      </c>
      <c r="R525" s="146">
        <f>Q525*H525</f>
        <v>0</v>
      </c>
      <c r="S525" s="146">
        <v>1.95</v>
      </c>
      <c r="T525" s="147">
        <f>S525*H525</f>
        <v>0.94769999999999999</v>
      </c>
      <c r="AR525" s="148" t="s">
        <v>168</v>
      </c>
      <c r="AT525" s="148" t="s">
        <v>163</v>
      </c>
      <c r="AU525" s="148" t="s">
        <v>92</v>
      </c>
      <c r="AY525" s="17" t="s">
        <v>161</v>
      </c>
      <c r="BE525" s="149">
        <f>IF(N525="základní",J525,0)</f>
        <v>0</v>
      </c>
      <c r="BF525" s="149">
        <f>IF(N525="snížená",J525,0)</f>
        <v>0</v>
      </c>
      <c r="BG525" s="149">
        <f>IF(N525="zákl. přenesená",J525,0)</f>
        <v>0</v>
      </c>
      <c r="BH525" s="149">
        <f>IF(N525="sníž. přenesená",J525,0)</f>
        <v>0</v>
      </c>
      <c r="BI525" s="149">
        <f>IF(N525="nulová",J525,0)</f>
        <v>0</v>
      </c>
      <c r="BJ525" s="17" t="s">
        <v>90</v>
      </c>
      <c r="BK525" s="149">
        <f>ROUND(I525*H525,2)</f>
        <v>0</v>
      </c>
      <c r="BL525" s="17" t="s">
        <v>168</v>
      </c>
      <c r="BM525" s="148" t="s">
        <v>627</v>
      </c>
    </row>
    <row r="526" spans="2:65" s="13" customFormat="1" ht="11.25">
      <c r="B526" s="157"/>
      <c r="D526" s="151" t="s">
        <v>170</v>
      </c>
      <c r="E526" s="158" t="s">
        <v>1</v>
      </c>
      <c r="F526" s="159" t="s">
        <v>628</v>
      </c>
      <c r="H526" s="160">
        <v>0.48599999999999999</v>
      </c>
      <c r="I526" s="161"/>
      <c r="L526" s="157"/>
      <c r="M526" s="162"/>
      <c r="T526" s="163"/>
      <c r="AT526" s="158" t="s">
        <v>170</v>
      </c>
      <c r="AU526" s="158" t="s">
        <v>92</v>
      </c>
      <c r="AV526" s="13" t="s">
        <v>92</v>
      </c>
      <c r="AW526" s="13" t="s">
        <v>39</v>
      </c>
      <c r="AX526" s="13" t="s">
        <v>90</v>
      </c>
      <c r="AY526" s="158" t="s">
        <v>161</v>
      </c>
    </row>
    <row r="527" spans="2:65" s="1" customFormat="1" ht="24.2" customHeight="1">
      <c r="B527" s="33"/>
      <c r="C527" s="137" t="s">
        <v>518</v>
      </c>
      <c r="D527" s="137" t="s">
        <v>163</v>
      </c>
      <c r="E527" s="138" t="s">
        <v>629</v>
      </c>
      <c r="F527" s="139" t="s">
        <v>630</v>
      </c>
      <c r="G527" s="140" t="s">
        <v>166</v>
      </c>
      <c r="H527" s="141">
        <v>2.052</v>
      </c>
      <c r="I527" s="142"/>
      <c r="J527" s="143">
        <f>ROUND(I527*H527,2)</f>
        <v>0</v>
      </c>
      <c r="K527" s="139" t="s">
        <v>230</v>
      </c>
      <c r="L527" s="33"/>
      <c r="M527" s="144" t="s">
        <v>1</v>
      </c>
      <c r="N527" s="145" t="s">
        <v>48</v>
      </c>
      <c r="P527" s="146">
        <f>O527*H527</f>
        <v>0</v>
      </c>
      <c r="Q527" s="146">
        <v>0</v>
      </c>
      <c r="R527" s="146">
        <f>Q527*H527</f>
        <v>0</v>
      </c>
      <c r="S527" s="146">
        <v>1</v>
      </c>
      <c r="T527" s="147">
        <f>S527*H527</f>
        <v>2.052</v>
      </c>
      <c r="AR527" s="148" t="s">
        <v>168</v>
      </c>
      <c r="AT527" s="148" t="s">
        <v>163</v>
      </c>
      <c r="AU527" s="148" t="s">
        <v>92</v>
      </c>
      <c r="AY527" s="17" t="s">
        <v>161</v>
      </c>
      <c r="BE527" s="149">
        <f>IF(N527="základní",J527,0)</f>
        <v>0</v>
      </c>
      <c r="BF527" s="149">
        <f>IF(N527="snížená",J527,0)</f>
        <v>0</v>
      </c>
      <c r="BG527" s="149">
        <f>IF(N527="zákl. přenesená",J527,0)</f>
        <v>0</v>
      </c>
      <c r="BH527" s="149">
        <f>IF(N527="sníž. přenesená",J527,0)</f>
        <v>0</v>
      </c>
      <c r="BI527" s="149">
        <f>IF(N527="nulová",J527,0)</f>
        <v>0</v>
      </c>
      <c r="BJ527" s="17" t="s">
        <v>90</v>
      </c>
      <c r="BK527" s="149">
        <f>ROUND(I527*H527,2)</f>
        <v>0</v>
      </c>
      <c r="BL527" s="17" t="s">
        <v>168</v>
      </c>
      <c r="BM527" s="148" t="s">
        <v>631</v>
      </c>
    </row>
    <row r="528" spans="2:65" s="13" customFormat="1" ht="11.25">
      <c r="B528" s="157"/>
      <c r="D528" s="151" t="s">
        <v>170</v>
      </c>
      <c r="E528" s="158" t="s">
        <v>1</v>
      </c>
      <c r="F528" s="159" t="s">
        <v>632</v>
      </c>
      <c r="H528" s="160">
        <v>2.052</v>
      </c>
      <c r="I528" s="161"/>
      <c r="L528" s="157"/>
      <c r="M528" s="162"/>
      <c r="T528" s="163"/>
      <c r="AT528" s="158" t="s">
        <v>170</v>
      </c>
      <c r="AU528" s="158" t="s">
        <v>92</v>
      </c>
      <c r="AV528" s="13" t="s">
        <v>92</v>
      </c>
      <c r="AW528" s="13" t="s">
        <v>39</v>
      </c>
      <c r="AX528" s="13" t="s">
        <v>90</v>
      </c>
      <c r="AY528" s="158" t="s">
        <v>161</v>
      </c>
    </row>
    <row r="529" spans="2:65" s="1" customFormat="1" ht="24.2" customHeight="1">
      <c r="B529" s="33"/>
      <c r="C529" s="137" t="s">
        <v>633</v>
      </c>
      <c r="D529" s="137" t="s">
        <v>163</v>
      </c>
      <c r="E529" s="138" t="s">
        <v>634</v>
      </c>
      <c r="F529" s="139" t="s">
        <v>635</v>
      </c>
      <c r="G529" s="140" t="s">
        <v>301</v>
      </c>
      <c r="H529" s="141">
        <v>57.77</v>
      </c>
      <c r="I529" s="142"/>
      <c r="J529" s="143">
        <f>ROUND(I529*H529,2)</f>
        <v>0</v>
      </c>
      <c r="K529" s="139" t="s">
        <v>230</v>
      </c>
      <c r="L529" s="33"/>
      <c r="M529" s="144" t="s">
        <v>1</v>
      </c>
      <c r="N529" s="145" t="s">
        <v>48</v>
      </c>
      <c r="P529" s="146">
        <f>O529*H529</f>
        <v>0</v>
      </c>
      <c r="Q529" s="146">
        <v>0</v>
      </c>
      <c r="R529" s="146">
        <f>Q529*H529</f>
        <v>0</v>
      </c>
      <c r="S529" s="146">
        <v>0</v>
      </c>
      <c r="T529" s="147">
        <f>S529*H529</f>
        <v>0</v>
      </c>
      <c r="AR529" s="148" t="s">
        <v>168</v>
      </c>
      <c r="AT529" s="148" t="s">
        <v>163</v>
      </c>
      <c r="AU529" s="148" t="s">
        <v>92</v>
      </c>
      <c r="AY529" s="17" t="s">
        <v>161</v>
      </c>
      <c r="BE529" s="149">
        <f>IF(N529="základní",J529,0)</f>
        <v>0</v>
      </c>
      <c r="BF529" s="149">
        <f>IF(N529="snížená",J529,0)</f>
        <v>0</v>
      </c>
      <c r="BG529" s="149">
        <f>IF(N529="zákl. přenesená",J529,0)</f>
        <v>0</v>
      </c>
      <c r="BH529" s="149">
        <f>IF(N529="sníž. přenesená",J529,0)</f>
        <v>0</v>
      </c>
      <c r="BI529" s="149">
        <f>IF(N529="nulová",J529,0)</f>
        <v>0</v>
      </c>
      <c r="BJ529" s="17" t="s">
        <v>90</v>
      </c>
      <c r="BK529" s="149">
        <f>ROUND(I529*H529,2)</f>
        <v>0</v>
      </c>
      <c r="BL529" s="17" t="s">
        <v>168</v>
      </c>
      <c r="BM529" s="148" t="s">
        <v>636</v>
      </c>
    </row>
    <row r="530" spans="2:65" s="13" customFormat="1" ht="22.5">
      <c r="B530" s="157"/>
      <c r="D530" s="151" t="s">
        <v>170</v>
      </c>
      <c r="E530" s="158" t="s">
        <v>1</v>
      </c>
      <c r="F530" s="159" t="s">
        <v>303</v>
      </c>
      <c r="H530" s="160">
        <v>57.77</v>
      </c>
      <c r="I530" s="161"/>
      <c r="L530" s="157"/>
      <c r="M530" s="162"/>
      <c r="T530" s="163"/>
      <c r="AT530" s="158" t="s">
        <v>170</v>
      </c>
      <c r="AU530" s="158" t="s">
        <v>92</v>
      </c>
      <c r="AV530" s="13" t="s">
        <v>92</v>
      </c>
      <c r="AW530" s="13" t="s">
        <v>39</v>
      </c>
      <c r="AX530" s="13" t="s">
        <v>90</v>
      </c>
      <c r="AY530" s="158" t="s">
        <v>161</v>
      </c>
    </row>
    <row r="531" spans="2:65" s="1" customFormat="1" ht="33" customHeight="1">
      <c r="B531" s="33"/>
      <c r="C531" s="137" t="s">
        <v>522</v>
      </c>
      <c r="D531" s="137" t="s">
        <v>163</v>
      </c>
      <c r="E531" s="138" t="s">
        <v>637</v>
      </c>
      <c r="F531" s="139" t="s">
        <v>638</v>
      </c>
      <c r="G531" s="140" t="s">
        <v>166</v>
      </c>
      <c r="H531" s="141">
        <v>128.43</v>
      </c>
      <c r="I531" s="142"/>
      <c r="J531" s="143">
        <f>ROUND(I531*H531,2)</f>
        <v>0</v>
      </c>
      <c r="K531" s="139" t="s">
        <v>167</v>
      </c>
      <c r="L531" s="33"/>
      <c r="M531" s="144" t="s">
        <v>1</v>
      </c>
      <c r="N531" s="145" t="s">
        <v>48</v>
      </c>
      <c r="P531" s="146">
        <f>O531*H531</f>
        <v>0</v>
      </c>
      <c r="Q531" s="146">
        <v>0</v>
      </c>
      <c r="R531" s="146">
        <f>Q531*H531</f>
        <v>0</v>
      </c>
      <c r="S531" s="146">
        <v>1.6</v>
      </c>
      <c r="T531" s="147">
        <f>S531*H531</f>
        <v>205.48800000000003</v>
      </c>
      <c r="AR531" s="148" t="s">
        <v>168</v>
      </c>
      <c r="AT531" s="148" t="s">
        <v>163</v>
      </c>
      <c r="AU531" s="148" t="s">
        <v>92</v>
      </c>
      <c r="AY531" s="17" t="s">
        <v>161</v>
      </c>
      <c r="BE531" s="149">
        <f>IF(N531="základní",J531,0)</f>
        <v>0</v>
      </c>
      <c r="BF531" s="149">
        <f>IF(N531="snížená",J531,0)</f>
        <v>0</v>
      </c>
      <c r="BG531" s="149">
        <f>IF(N531="zákl. přenesená",J531,0)</f>
        <v>0</v>
      </c>
      <c r="BH531" s="149">
        <f>IF(N531="sníž. přenesená",J531,0)</f>
        <v>0</v>
      </c>
      <c r="BI531" s="149">
        <f>IF(N531="nulová",J531,0)</f>
        <v>0</v>
      </c>
      <c r="BJ531" s="17" t="s">
        <v>90</v>
      </c>
      <c r="BK531" s="149">
        <f>ROUND(I531*H531,2)</f>
        <v>0</v>
      </c>
      <c r="BL531" s="17" t="s">
        <v>168</v>
      </c>
      <c r="BM531" s="148" t="s">
        <v>639</v>
      </c>
    </row>
    <row r="532" spans="2:65" s="13" customFormat="1" ht="22.5">
      <c r="B532" s="157"/>
      <c r="D532" s="151" t="s">
        <v>170</v>
      </c>
      <c r="E532" s="158" t="s">
        <v>1</v>
      </c>
      <c r="F532" s="159" t="s">
        <v>640</v>
      </c>
      <c r="H532" s="160">
        <v>128.43</v>
      </c>
      <c r="I532" s="161"/>
      <c r="L532" s="157"/>
      <c r="M532" s="162"/>
      <c r="T532" s="163"/>
      <c r="AT532" s="158" t="s">
        <v>170</v>
      </c>
      <c r="AU532" s="158" t="s">
        <v>92</v>
      </c>
      <c r="AV532" s="13" t="s">
        <v>92</v>
      </c>
      <c r="AW532" s="13" t="s">
        <v>39</v>
      </c>
      <c r="AX532" s="13" t="s">
        <v>90</v>
      </c>
      <c r="AY532" s="158" t="s">
        <v>161</v>
      </c>
    </row>
    <row r="533" spans="2:65" s="1" customFormat="1" ht="24.2" customHeight="1">
      <c r="B533" s="33"/>
      <c r="C533" s="137" t="s">
        <v>641</v>
      </c>
      <c r="D533" s="137" t="s">
        <v>163</v>
      </c>
      <c r="E533" s="138" t="s">
        <v>642</v>
      </c>
      <c r="F533" s="139" t="s">
        <v>643</v>
      </c>
      <c r="G533" s="140" t="s">
        <v>188</v>
      </c>
      <c r="H533" s="141">
        <v>78.7</v>
      </c>
      <c r="I533" s="142"/>
      <c r="J533" s="143">
        <f>ROUND(I533*H533,2)</f>
        <v>0</v>
      </c>
      <c r="K533" s="139" t="s">
        <v>167</v>
      </c>
      <c r="L533" s="33"/>
      <c r="M533" s="144" t="s">
        <v>1</v>
      </c>
      <c r="N533" s="145" t="s">
        <v>48</v>
      </c>
      <c r="P533" s="146">
        <f>O533*H533</f>
        <v>0</v>
      </c>
      <c r="Q533" s="146">
        <v>0</v>
      </c>
      <c r="R533" s="146">
        <f>Q533*H533</f>
        <v>0</v>
      </c>
      <c r="S533" s="146">
        <v>0</v>
      </c>
      <c r="T533" s="147">
        <f>S533*H533</f>
        <v>0</v>
      </c>
      <c r="AR533" s="148" t="s">
        <v>168</v>
      </c>
      <c r="AT533" s="148" t="s">
        <v>163</v>
      </c>
      <c r="AU533" s="148" t="s">
        <v>92</v>
      </c>
      <c r="AY533" s="17" t="s">
        <v>161</v>
      </c>
      <c r="BE533" s="149">
        <f>IF(N533="základní",J533,0)</f>
        <v>0</v>
      </c>
      <c r="BF533" s="149">
        <f>IF(N533="snížená",J533,0)</f>
        <v>0</v>
      </c>
      <c r="BG533" s="149">
        <f>IF(N533="zákl. přenesená",J533,0)</f>
        <v>0</v>
      </c>
      <c r="BH533" s="149">
        <f>IF(N533="sníž. přenesená",J533,0)</f>
        <v>0</v>
      </c>
      <c r="BI533" s="149">
        <f>IF(N533="nulová",J533,0)</f>
        <v>0</v>
      </c>
      <c r="BJ533" s="17" t="s">
        <v>90</v>
      </c>
      <c r="BK533" s="149">
        <f>ROUND(I533*H533,2)</f>
        <v>0</v>
      </c>
      <c r="BL533" s="17" t="s">
        <v>168</v>
      </c>
      <c r="BM533" s="148" t="s">
        <v>644</v>
      </c>
    </row>
    <row r="534" spans="2:65" s="13" customFormat="1" ht="11.25">
      <c r="B534" s="157"/>
      <c r="D534" s="151" t="s">
        <v>170</v>
      </c>
      <c r="E534" s="158" t="s">
        <v>1</v>
      </c>
      <c r="F534" s="159" t="s">
        <v>645</v>
      </c>
      <c r="H534" s="160">
        <v>78.7</v>
      </c>
      <c r="I534" s="161"/>
      <c r="L534" s="157"/>
      <c r="M534" s="162"/>
      <c r="T534" s="163"/>
      <c r="AT534" s="158" t="s">
        <v>170</v>
      </c>
      <c r="AU534" s="158" t="s">
        <v>92</v>
      </c>
      <c r="AV534" s="13" t="s">
        <v>92</v>
      </c>
      <c r="AW534" s="13" t="s">
        <v>39</v>
      </c>
      <c r="AX534" s="13" t="s">
        <v>90</v>
      </c>
      <c r="AY534" s="158" t="s">
        <v>161</v>
      </c>
    </row>
    <row r="535" spans="2:65" s="1" customFormat="1" ht="24.2" customHeight="1">
      <c r="B535" s="33"/>
      <c r="C535" s="137" t="s">
        <v>646</v>
      </c>
      <c r="D535" s="137" t="s">
        <v>163</v>
      </c>
      <c r="E535" s="138" t="s">
        <v>647</v>
      </c>
      <c r="F535" s="139" t="s">
        <v>648</v>
      </c>
      <c r="G535" s="140" t="s">
        <v>188</v>
      </c>
      <c r="H535" s="141">
        <v>550.9</v>
      </c>
      <c r="I535" s="142"/>
      <c r="J535" s="143">
        <f>ROUND(I535*H535,2)</f>
        <v>0</v>
      </c>
      <c r="K535" s="139" t="s">
        <v>167</v>
      </c>
      <c r="L535" s="33"/>
      <c r="M535" s="144" t="s">
        <v>1</v>
      </c>
      <c r="N535" s="145" t="s">
        <v>48</v>
      </c>
      <c r="P535" s="146">
        <f>O535*H535</f>
        <v>0</v>
      </c>
      <c r="Q535" s="146">
        <v>0</v>
      </c>
      <c r="R535" s="146">
        <f>Q535*H535</f>
        <v>0</v>
      </c>
      <c r="S535" s="146">
        <v>0</v>
      </c>
      <c r="T535" s="147">
        <f>S535*H535</f>
        <v>0</v>
      </c>
      <c r="AR535" s="148" t="s">
        <v>168</v>
      </c>
      <c r="AT535" s="148" t="s">
        <v>163</v>
      </c>
      <c r="AU535" s="148" t="s">
        <v>92</v>
      </c>
      <c r="AY535" s="17" t="s">
        <v>161</v>
      </c>
      <c r="BE535" s="149">
        <f>IF(N535="základní",J535,0)</f>
        <v>0</v>
      </c>
      <c r="BF535" s="149">
        <f>IF(N535="snížená",J535,0)</f>
        <v>0</v>
      </c>
      <c r="BG535" s="149">
        <f>IF(N535="zákl. přenesená",J535,0)</f>
        <v>0</v>
      </c>
      <c r="BH535" s="149">
        <f>IF(N535="sníž. přenesená",J535,0)</f>
        <v>0</v>
      </c>
      <c r="BI535" s="149">
        <f>IF(N535="nulová",J535,0)</f>
        <v>0</v>
      </c>
      <c r="BJ535" s="17" t="s">
        <v>90</v>
      </c>
      <c r="BK535" s="149">
        <f>ROUND(I535*H535,2)</f>
        <v>0</v>
      </c>
      <c r="BL535" s="17" t="s">
        <v>168</v>
      </c>
      <c r="BM535" s="148" t="s">
        <v>649</v>
      </c>
    </row>
    <row r="536" spans="2:65" s="13" customFormat="1" ht="11.25">
      <c r="B536" s="157"/>
      <c r="D536" s="151" t="s">
        <v>170</v>
      </c>
      <c r="E536" s="158" t="s">
        <v>1</v>
      </c>
      <c r="F536" s="159" t="s">
        <v>650</v>
      </c>
      <c r="H536" s="160">
        <v>550.9</v>
      </c>
      <c r="I536" s="161"/>
      <c r="L536" s="157"/>
      <c r="M536" s="162"/>
      <c r="T536" s="163"/>
      <c r="AT536" s="158" t="s">
        <v>170</v>
      </c>
      <c r="AU536" s="158" t="s">
        <v>92</v>
      </c>
      <c r="AV536" s="13" t="s">
        <v>92</v>
      </c>
      <c r="AW536" s="13" t="s">
        <v>39</v>
      </c>
      <c r="AX536" s="13" t="s">
        <v>90</v>
      </c>
      <c r="AY536" s="158" t="s">
        <v>161</v>
      </c>
    </row>
    <row r="537" spans="2:65" s="1" customFormat="1" ht="24.2" customHeight="1">
      <c r="B537" s="33"/>
      <c r="C537" s="137" t="s">
        <v>651</v>
      </c>
      <c r="D537" s="137" t="s">
        <v>163</v>
      </c>
      <c r="E537" s="138" t="s">
        <v>652</v>
      </c>
      <c r="F537" s="139" t="s">
        <v>653</v>
      </c>
      <c r="G537" s="140" t="s">
        <v>188</v>
      </c>
      <c r="H537" s="141">
        <v>12.71</v>
      </c>
      <c r="I537" s="142"/>
      <c r="J537" s="143">
        <f>ROUND(I537*H537,2)</f>
        <v>0</v>
      </c>
      <c r="K537" s="139" t="s">
        <v>167</v>
      </c>
      <c r="L537" s="33"/>
      <c r="M537" s="144" t="s">
        <v>1</v>
      </c>
      <c r="N537" s="145" t="s">
        <v>48</v>
      </c>
      <c r="P537" s="146">
        <f>O537*H537</f>
        <v>0</v>
      </c>
      <c r="Q537" s="146">
        <v>0</v>
      </c>
      <c r="R537" s="146">
        <f>Q537*H537</f>
        <v>0</v>
      </c>
      <c r="S537" s="146">
        <v>7.4999999999999997E-2</v>
      </c>
      <c r="T537" s="147">
        <f>S537*H537</f>
        <v>0.95325000000000004</v>
      </c>
      <c r="AR537" s="148" t="s">
        <v>168</v>
      </c>
      <c r="AT537" s="148" t="s">
        <v>163</v>
      </c>
      <c r="AU537" s="148" t="s">
        <v>92</v>
      </c>
      <c r="AY537" s="17" t="s">
        <v>161</v>
      </c>
      <c r="BE537" s="149">
        <f>IF(N537="základní",J537,0)</f>
        <v>0</v>
      </c>
      <c r="BF537" s="149">
        <f>IF(N537="snížená",J537,0)</f>
        <v>0</v>
      </c>
      <c r="BG537" s="149">
        <f>IF(N537="zákl. přenesená",J537,0)</f>
        <v>0</v>
      </c>
      <c r="BH537" s="149">
        <f>IF(N537="sníž. přenesená",J537,0)</f>
        <v>0</v>
      </c>
      <c r="BI537" s="149">
        <f>IF(N537="nulová",J537,0)</f>
        <v>0</v>
      </c>
      <c r="BJ537" s="17" t="s">
        <v>90</v>
      </c>
      <c r="BK537" s="149">
        <f>ROUND(I537*H537,2)</f>
        <v>0</v>
      </c>
      <c r="BL537" s="17" t="s">
        <v>168</v>
      </c>
      <c r="BM537" s="148" t="s">
        <v>654</v>
      </c>
    </row>
    <row r="538" spans="2:65" s="13" customFormat="1" ht="22.5">
      <c r="B538" s="157"/>
      <c r="D538" s="151" t="s">
        <v>170</v>
      </c>
      <c r="E538" s="158" t="s">
        <v>1</v>
      </c>
      <c r="F538" s="159" t="s">
        <v>655</v>
      </c>
      <c r="H538" s="160">
        <v>12.71</v>
      </c>
      <c r="I538" s="161"/>
      <c r="L538" s="157"/>
      <c r="M538" s="162"/>
      <c r="T538" s="163"/>
      <c r="AT538" s="158" t="s">
        <v>170</v>
      </c>
      <c r="AU538" s="158" t="s">
        <v>92</v>
      </c>
      <c r="AV538" s="13" t="s">
        <v>92</v>
      </c>
      <c r="AW538" s="13" t="s">
        <v>39</v>
      </c>
      <c r="AX538" s="13" t="s">
        <v>90</v>
      </c>
      <c r="AY538" s="158" t="s">
        <v>161</v>
      </c>
    </row>
    <row r="539" spans="2:65" s="1" customFormat="1" ht="24.2" customHeight="1">
      <c r="B539" s="33"/>
      <c r="C539" s="137" t="s">
        <v>656</v>
      </c>
      <c r="D539" s="137" t="s">
        <v>163</v>
      </c>
      <c r="E539" s="138" t="s">
        <v>657</v>
      </c>
      <c r="F539" s="139" t="s">
        <v>658</v>
      </c>
      <c r="G539" s="140" t="s">
        <v>188</v>
      </c>
      <c r="H539" s="141">
        <v>11.712999999999999</v>
      </c>
      <c r="I539" s="142"/>
      <c r="J539" s="143">
        <f>ROUND(I539*H539,2)</f>
        <v>0</v>
      </c>
      <c r="K539" s="139" t="s">
        <v>167</v>
      </c>
      <c r="L539" s="33"/>
      <c r="M539" s="144" t="s">
        <v>1</v>
      </c>
      <c r="N539" s="145" t="s">
        <v>48</v>
      </c>
      <c r="P539" s="146">
        <f>O539*H539</f>
        <v>0</v>
      </c>
      <c r="Q539" s="146">
        <v>0</v>
      </c>
      <c r="R539" s="146">
        <f>Q539*H539</f>
        <v>0</v>
      </c>
      <c r="S539" s="146">
        <v>6.2E-2</v>
      </c>
      <c r="T539" s="147">
        <f>S539*H539</f>
        <v>0.72620599999999991</v>
      </c>
      <c r="AR539" s="148" t="s">
        <v>168</v>
      </c>
      <c r="AT539" s="148" t="s">
        <v>163</v>
      </c>
      <c r="AU539" s="148" t="s">
        <v>92</v>
      </c>
      <c r="AY539" s="17" t="s">
        <v>161</v>
      </c>
      <c r="BE539" s="149">
        <f>IF(N539="základní",J539,0)</f>
        <v>0</v>
      </c>
      <c r="BF539" s="149">
        <f>IF(N539="snížená",J539,0)</f>
        <v>0</v>
      </c>
      <c r="BG539" s="149">
        <f>IF(N539="zákl. přenesená",J539,0)</f>
        <v>0</v>
      </c>
      <c r="BH539" s="149">
        <f>IF(N539="sníž. přenesená",J539,0)</f>
        <v>0</v>
      </c>
      <c r="BI539" s="149">
        <f>IF(N539="nulová",J539,0)</f>
        <v>0</v>
      </c>
      <c r="BJ539" s="17" t="s">
        <v>90</v>
      </c>
      <c r="BK539" s="149">
        <f>ROUND(I539*H539,2)</f>
        <v>0</v>
      </c>
      <c r="BL539" s="17" t="s">
        <v>168</v>
      </c>
      <c r="BM539" s="148" t="s">
        <v>659</v>
      </c>
    </row>
    <row r="540" spans="2:65" s="13" customFormat="1" ht="11.25">
      <c r="B540" s="157"/>
      <c r="D540" s="151" t="s">
        <v>170</v>
      </c>
      <c r="E540" s="158" t="s">
        <v>1</v>
      </c>
      <c r="F540" s="159" t="s">
        <v>660</v>
      </c>
      <c r="H540" s="160">
        <v>11.712999999999999</v>
      </c>
      <c r="I540" s="161"/>
      <c r="L540" s="157"/>
      <c r="M540" s="162"/>
      <c r="T540" s="163"/>
      <c r="AT540" s="158" t="s">
        <v>170</v>
      </c>
      <c r="AU540" s="158" t="s">
        <v>92</v>
      </c>
      <c r="AV540" s="13" t="s">
        <v>92</v>
      </c>
      <c r="AW540" s="13" t="s">
        <v>39</v>
      </c>
      <c r="AX540" s="13" t="s">
        <v>90</v>
      </c>
      <c r="AY540" s="158" t="s">
        <v>161</v>
      </c>
    </row>
    <row r="541" spans="2:65" s="1" customFormat="1" ht="24.2" customHeight="1">
      <c r="B541" s="33"/>
      <c r="C541" s="137" t="s">
        <v>661</v>
      </c>
      <c r="D541" s="137" t="s">
        <v>163</v>
      </c>
      <c r="E541" s="138" t="s">
        <v>662</v>
      </c>
      <c r="F541" s="139" t="s">
        <v>663</v>
      </c>
      <c r="G541" s="140" t="s">
        <v>188</v>
      </c>
      <c r="H541" s="141">
        <v>136.46</v>
      </c>
      <c r="I541" s="142"/>
      <c r="J541" s="143">
        <f>ROUND(I541*H541,2)</f>
        <v>0</v>
      </c>
      <c r="K541" s="139" t="s">
        <v>167</v>
      </c>
      <c r="L541" s="33"/>
      <c r="M541" s="144" t="s">
        <v>1</v>
      </c>
      <c r="N541" s="145" t="s">
        <v>48</v>
      </c>
      <c r="P541" s="146">
        <f>O541*H541</f>
        <v>0</v>
      </c>
      <c r="Q541" s="146">
        <v>0</v>
      </c>
      <c r="R541" s="146">
        <f>Q541*H541</f>
        <v>0</v>
      </c>
      <c r="S541" s="146">
        <v>5.3999999999999999E-2</v>
      </c>
      <c r="T541" s="147">
        <f>S541*H541</f>
        <v>7.3688400000000005</v>
      </c>
      <c r="AR541" s="148" t="s">
        <v>168</v>
      </c>
      <c r="AT541" s="148" t="s">
        <v>163</v>
      </c>
      <c r="AU541" s="148" t="s">
        <v>92</v>
      </c>
      <c r="AY541" s="17" t="s">
        <v>161</v>
      </c>
      <c r="BE541" s="149">
        <f>IF(N541="základní",J541,0)</f>
        <v>0</v>
      </c>
      <c r="BF541" s="149">
        <f>IF(N541="snížená",J541,0)</f>
        <v>0</v>
      </c>
      <c r="BG541" s="149">
        <f>IF(N541="zákl. přenesená",J541,0)</f>
        <v>0</v>
      </c>
      <c r="BH541" s="149">
        <f>IF(N541="sníž. přenesená",J541,0)</f>
        <v>0</v>
      </c>
      <c r="BI541" s="149">
        <f>IF(N541="nulová",J541,0)</f>
        <v>0</v>
      </c>
      <c r="BJ541" s="17" t="s">
        <v>90</v>
      </c>
      <c r="BK541" s="149">
        <f>ROUND(I541*H541,2)</f>
        <v>0</v>
      </c>
      <c r="BL541" s="17" t="s">
        <v>168</v>
      </c>
      <c r="BM541" s="148" t="s">
        <v>664</v>
      </c>
    </row>
    <row r="542" spans="2:65" s="13" customFormat="1" ht="33.75">
      <c r="B542" s="157"/>
      <c r="D542" s="151" t="s">
        <v>170</v>
      </c>
      <c r="E542" s="158" t="s">
        <v>1</v>
      </c>
      <c r="F542" s="159" t="s">
        <v>665</v>
      </c>
      <c r="H542" s="160">
        <v>133.61000000000001</v>
      </c>
      <c r="I542" s="161"/>
      <c r="L542" s="157"/>
      <c r="M542" s="162"/>
      <c r="T542" s="163"/>
      <c r="AT542" s="158" t="s">
        <v>170</v>
      </c>
      <c r="AU542" s="158" t="s">
        <v>92</v>
      </c>
      <c r="AV542" s="13" t="s">
        <v>92</v>
      </c>
      <c r="AW542" s="13" t="s">
        <v>39</v>
      </c>
      <c r="AX542" s="13" t="s">
        <v>83</v>
      </c>
      <c r="AY542" s="158" t="s">
        <v>161</v>
      </c>
    </row>
    <row r="543" spans="2:65" s="13" customFormat="1" ht="11.25">
      <c r="B543" s="157"/>
      <c r="D543" s="151" t="s">
        <v>170</v>
      </c>
      <c r="E543" s="158" t="s">
        <v>1</v>
      </c>
      <c r="F543" s="159" t="s">
        <v>666</v>
      </c>
      <c r="H543" s="160">
        <v>2.85</v>
      </c>
      <c r="I543" s="161"/>
      <c r="L543" s="157"/>
      <c r="M543" s="162"/>
      <c r="T543" s="163"/>
      <c r="AT543" s="158" t="s">
        <v>170</v>
      </c>
      <c r="AU543" s="158" t="s">
        <v>92</v>
      </c>
      <c r="AV543" s="13" t="s">
        <v>92</v>
      </c>
      <c r="AW543" s="13" t="s">
        <v>39</v>
      </c>
      <c r="AX543" s="13" t="s">
        <v>83</v>
      </c>
      <c r="AY543" s="158" t="s">
        <v>161</v>
      </c>
    </row>
    <row r="544" spans="2:65" s="14" customFormat="1" ht="11.25">
      <c r="B544" s="167"/>
      <c r="D544" s="151" t="s">
        <v>170</v>
      </c>
      <c r="E544" s="168" t="s">
        <v>1</v>
      </c>
      <c r="F544" s="169" t="s">
        <v>237</v>
      </c>
      <c r="H544" s="170">
        <v>136.46</v>
      </c>
      <c r="I544" s="171"/>
      <c r="L544" s="167"/>
      <c r="M544" s="172"/>
      <c r="T544" s="173"/>
      <c r="AT544" s="168" t="s">
        <v>170</v>
      </c>
      <c r="AU544" s="168" t="s">
        <v>92</v>
      </c>
      <c r="AV544" s="14" t="s">
        <v>168</v>
      </c>
      <c r="AW544" s="14" t="s">
        <v>39</v>
      </c>
      <c r="AX544" s="14" t="s">
        <v>90</v>
      </c>
      <c r="AY544" s="168" t="s">
        <v>161</v>
      </c>
    </row>
    <row r="545" spans="2:65" s="1" customFormat="1" ht="24.2" customHeight="1">
      <c r="B545" s="33"/>
      <c r="C545" s="137" t="s">
        <v>667</v>
      </c>
      <c r="D545" s="137" t="s">
        <v>163</v>
      </c>
      <c r="E545" s="138" t="s">
        <v>668</v>
      </c>
      <c r="F545" s="139" t="s">
        <v>669</v>
      </c>
      <c r="G545" s="140" t="s">
        <v>188</v>
      </c>
      <c r="H545" s="141">
        <v>528.19299999999998</v>
      </c>
      <c r="I545" s="142"/>
      <c r="J545" s="143">
        <f>ROUND(I545*H545,2)</f>
        <v>0</v>
      </c>
      <c r="K545" s="139" t="s">
        <v>167</v>
      </c>
      <c r="L545" s="33"/>
      <c r="M545" s="144" t="s">
        <v>1</v>
      </c>
      <c r="N545" s="145" t="s">
        <v>48</v>
      </c>
      <c r="P545" s="146">
        <f>O545*H545</f>
        <v>0</v>
      </c>
      <c r="Q545" s="146">
        <v>0</v>
      </c>
      <c r="R545" s="146">
        <f>Q545*H545</f>
        <v>0</v>
      </c>
      <c r="S545" s="146">
        <v>4.7E-2</v>
      </c>
      <c r="T545" s="147">
        <f>S545*H545</f>
        <v>24.825070999999998</v>
      </c>
      <c r="AR545" s="148" t="s">
        <v>168</v>
      </c>
      <c r="AT545" s="148" t="s">
        <v>163</v>
      </c>
      <c r="AU545" s="148" t="s">
        <v>92</v>
      </c>
      <c r="AY545" s="17" t="s">
        <v>161</v>
      </c>
      <c r="BE545" s="149">
        <f>IF(N545="základní",J545,0)</f>
        <v>0</v>
      </c>
      <c r="BF545" s="149">
        <f>IF(N545="snížená",J545,0)</f>
        <v>0</v>
      </c>
      <c r="BG545" s="149">
        <f>IF(N545="zákl. přenesená",J545,0)</f>
        <v>0</v>
      </c>
      <c r="BH545" s="149">
        <f>IF(N545="sníž. přenesená",J545,0)</f>
        <v>0</v>
      </c>
      <c r="BI545" s="149">
        <f>IF(N545="nulová",J545,0)</f>
        <v>0</v>
      </c>
      <c r="BJ545" s="17" t="s">
        <v>90</v>
      </c>
      <c r="BK545" s="149">
        <f>ROUND(I545*H545,2)</f>
        <v>0</v>
      </c>
      <c r="BL545" s="17" t="s">
        <v>168</v>
      </c>
      <c r="BM545" s="148" t="s">
        <v>670</v>
      </c>
    </row>
    <row r="546" spans="2:65" s="13" customFormat="1" ht="33.75">
      <c r="B546" s="157"/>
      <c r="D546" s="151" t="s">
        <v>170</v>
      </c>
      <c r="E546" s="158" t="s">
        <v>1</v>
      </c>
      <c r="F546" s="159" t="s">
        <v>671</v>
      </c>
      <c r="H546" s="160">
        <v>396.553</v>
      </c>
      <c r="I546" s="161"/>
      <c r="L546" s="157"/>
      <c r="M546" s="162"/>
      <c r="T546" s="163"/>
      <c r="AT546" s="158" t="s">
        <v>170</v>
      </c>
      <c r="AU546" s="158" t="s">
        <v>92</v>
      </c>
      <c r="AV546" s="13" t="s">
        <v>92</v>
      </c>
      <c r="AW546" s="13" t="s">
        <v>39</v>
      </c>
      <c r="AX546" s="13" t="s">
        <v>83</v>
      </c>
      <c r="AY546" s="158" t="s">
        <v>161</v>
      </c>
    </row>
    <row r="547" spans="2:65" s="13" customFormat="1" ht="33.75">
      <c r="B547" s="157"/>
      <c r="D547" s="151" t="s">
        <v>170</v>
      </c>
      <c r="E547" s="158" t="s">
        <v>1</v>
      </c>
      <c r="F547" s="159" t="s">
        <v>672</v>
      </c>
      <c r="H547" s="160">
        <v>131.63999999999999</v>
      </c>
      <c r="I547" s="161"/>
      <c r="L547" s="157"/>
      <c r="M547" s="162"/>
      <c r="T547" s="163"/>
      <c r="AT547" s="158" t="s">
        <v>170</v>
      </c>
      <c r="AU547" s="158" t="s">
        <v>92</v>
      </c>
      <c r="AV547" s="13" t="s">
        <v>92</v>
      </c>
      <c r="AW547" s="13" t="s">
        <v>39</v>
      </c>
      <c r="AX547" s="13" t="s">
        <v>83</v>
      </c>
      <c r="AY547" s="158" t="s">
        <v>161</v>
      </c>
    </row>
    <row r="548" spans="2:65" s="14" customFormat="1" ht="11.25">
      <c r="B548" s="167"/>
      <c r="D548" s="151" t="s">
        <v>170</v>
      </c>
      <c r="E548" s="168" t="s">
        <v>1</v>
      </c>
      <c r="F548" s="169" t="s">
        <v>237</v>
      </c>
      <c r="H548" s="170">
        <v>528.19299999999998</v>
      </c>
      <c r="I548" s="171"/>
      <c r="L548" s="167"/>
      <c r="M548" s="172"/>
      <c r="T548" s="173"/>
      <c r="AT548" s="168" t="s">
        <v>170</v>
      </c>
      <c r="AU548" s="168" t="s">
        <v>92</v>
      </c>
      <c r="AV548" s="14" t="s">
        <v>168</v>
      </c>
      <c r="AW548" s="14" t="s">
        <v>39</v>
      </c>
      <c r="AX548" s="14" t="s">
        <v>90</v>
      </c>
      <c r="AY548" s="168" t="s">
        <v>161</v>
      </c>
    </row>
    <row r="549" spans="2:65" s="1" customFormat="1" ht="37.9" customHeight="1">
      <c r="B549" s="33"/>
      <c r="C549" s="137" t="s">
        <v>673</v>
      </c>
      <c r="D549" s="137" t="s">
        <v>163</v>
      </c>
      <c r="E549" s="138" t="s">
        <v>674</v>
      </c>
      <c r="F549" s="139" t="s">
        <v>675</v>
      </c>
      <c r="G549" s="140" t="s">
        <v>188</v>
      </c>
      <c r="H549" s="141">
        <v>746.66600000000005</v>
      </c>
      <c r="I549" s="142"/>
      <c r="J549" s="143">
        <f>ROUND(I549*H549,2)</f>
        <v>0</v>
      </c>
      <c r="K549" s="139" t="s">
        <v>167</v>
      </c>
      <c r="L549" s="33"/>
      <c r="M549" s="144" t="s">
        <v>1</v>
      </c>
      <c r="N549" s="145" t="s">
        <v>48</v>
      </c>
      <c r="P549" s="146">
        <f>O549*H549</f>
        <v>0</v>
      </c>
      <c r="Q549" s="146">
        <v>0</v>
      </c>
      <c r="R549" s="146">
        <f>Q549*H549</f>
        <v>0</v>
      </c>
      <c r="S549" s="146">
        <v>0.01</v>
      </c>
      <c r="T549" s="147">
        <f>S549*H549</f>
        <v>7.466660000000001</v>
      </c>
      <c r="AR549" s="148" t="s">
        <v>168</v>
      </c>
      <c r="AT549" s="148" t="s">
        <v>163</v>
      </c>
      <c r="AU549" s="148" t="s">
        <v>92</v>
      </c>
      <c r="AY549" s="17" t="s">
        <v>161</v>
      </c>
      <c r="BE549" s="149">
        <f>IF(N549="základní",J549,0)</f>
        <v>0</v>
      </c>
      <c r="BF549" s="149">
        <f>IF(N549="snížená",J549,0)</f>
        <v>0</v>
      </c>
      <c r="BG549" s="149">
        <f>IF(N549="zákl. přenesená",J549,0)</f>
        <v>0</v>
      </c>
      <c r="BH549" s="149">
        <f>IF(N549="sníž. přenesená",J549,0)</f>
        <v>0</v>
      </c>
      <c r="BI549" s="149">
        <f>IF(N549="nulová",J549,0)</f>
        <v>0</v>
      </c>
      <c r="BJ549" s="17" t="s">
        <v>90</v>
      </c>
      <c r="BK549" s="149">
        <f>ROUND(I549*H549,2)</f>
        <v>0</v>
      </c>
      <c r="BL549" s="17" t="s">
        <v>168</v>
      </c>
      <c r="BM549" s="148" t="s">
        <v>676</v>
      </c>
    </row>
    <row r="550" spans="2:65" s="13" customFormat="1" ht="22.5">
      <c r="B550" s="157"/>
      <c r="D550" s="151" t="s">
        <v>170</v>
      </c>
      <c r="E550" s="158" t="s">
        <v>1</v>
      </c>
      <c r="F550" s="159" t="s">
        <v>677</v>
      </c>
      <c r="H550" s="160">
        <v>746.66600000000005</v>
      </c>
      <c r="I550" s="161"/>
      <c r="L550" s="157"/>
      <c r="M550" s="162"/>
      <c r="T550" s="163"/>
      <c r="AT550" s="158" t="s">
        <v>170</v>
      </c>
      <c r="AU550" s="158" t="s">
        <v>92</v>
      </c>
      <c r="AV550" s="13" t="s">
        <v>92</v>
      </c>
      <c r="AW550" s="13" t="s">
        <v>39</v>
      </c>
      <c r="AX550" s="13" t="s">
        <v>90</v>
      </c>
      <c r="AY550" s="158" t="s">
        <v>161</v>
      </c>
    </row>
    <row r="551" spans="2:65" s="1" customFormat="1" ht="16.5" customHeight="1">
      <c r="B551" s="33"/>
      <c r="C551" s="137" t="s">
        <v>570</v>
      </c>
      <c r="D551" s="137" t="s">
        <v>163</v>
      </c>
      <c r="E551" s="138" t="s">
        <v>678</v>
      </c>
      <c r="F551" s="139" t="s">
        <v>679</v>
      </c>
      <c r="G551" s="140" t="s">
        <v>245</v>
      </c>
      <c r="H551" s="141">
        <v>1</v>
      </c>
      <c r="I551" s="142"/>
      <c r="J551" s="143">
        <f>ROUND(I551*H551,2)</f>
        <v>0</v>
      </c>
      <c r="K551" s="139" t="s">
        <v>230</v>
      </c>
      <c r="L551" s="33"/>
      <c r="M551" s="144" t="s">
        <v>1</v>
      </c>
      <c r="N551" s="145" t="s">
        <v>48</v>
      </c>
      <c r="P551" s="146">
        <f>O551*H551</f>
        <v>0</v>
      </c>
      <c r="Q551" s="146">
        <v>1.4999999999999999E-2</v>
      </c>
      <c r="R551" s="146">
        <f>Q551*H551</f>
        <v>1.4999999999999999E-2</v>
      </c>
      <c r="S551" s="146">
        <v>0</v>
      </c>
      <c r="T551" s="147">
        <f>S551*H551</f>
        <v>0</v>
      </c>
      <c r="AR551" s="148" t="s">
        <v>168</v>
      </c>
      <c r="AT551" s="148" t="s">
        <v>163</v>
      </c>
      <c r="AU551" s="148" t="s">
        <v>92</v>
      </c>
      <c r="AY551" s="17" t="s">
        <v>161</v>
      </c>
      <c r="BE551" s="149">
        <f>IF(N551="základní",J551,0)</f>
        <v>0</v>
      </c>
      <c r="BF551" s="149">
        <f>IF(N551="snížená",J551,0)</f>
        <v>0</v>
      </c>
      <c r="BG551" s="149">
        <f>IF(N551="zákl. přenesená",J551,0)</f>
        <v>0</v>
      </c>
      <c r="BH551" s="149">
        <f>IF(N551="sníž. přenesená",J551,0)</f>
        <v>0</v>
      </c>
      <c r="BI551" s="149">
        <f>IF(N551="nulová",J551,0)</f>
        <v>0</v>
      </c>
      <c r="BJ551" s="17" t="s">
        <v>90</v>
      </c>
      <c r="BK551" s="149">
        <f>ROUND(I551*H551,2)</f>
        <v>0</v>
      </c>
      <c r="BL551" s="17" t="s">
        <v>168</v>
      </c>
      <c r="BM551" s="148" t="s">
        <v>680</v>
      </c>
    </row>
    <row r="552" spans="2:65" s="12" customFormat="1" ht="11.25">
      <c r="B552" s="150"/>
      <c r="D552" s="151" t="s">
        <v>170</v>
      </c>
      <c r="E552" s="152" t="s">
        <v>1</v>
      </c>
      <c r="F552" s="153" t="s">
        <v>271</v>
      </c>
      <c r="H552" s="152" t="s">
        <v>1</v>
      </c>
      <c r="I552" s="154"/>
      <c r="L552" s="150"/>
      <c r="M552" s="155"/>
      <c r="T552" s="156"/>
      <c r="AT552" s="152" t="s">
        <v>170</v>
      </c>
      <c r="AU552" s="152" t="s">
        <v>92</v>
      </c>
      <c r="AV552" s="12" t="s">
        <v>90</v>
      </c>
      <c r="AW552" s="12" t="s">
        <v>39</v>
      </c>
      <c r="AX552" s="12" t="s">
        <v>83</v>
      </c>
      <c r="AY552" s="152" t="s">
        <v>161</v>
      </c>
    </row>
    <row r="553" spans="2:65" s="13" customFormat="1" ht="11.25">
      <c r="B553" s="157"/>
      <c r="D553" s="151" t="s">
        <v>170</v>
      </c>
      <c r="E553" s="158" t="s">
        <v>1</v>
      </c>
      <c r="F553" s="159" t="s">
        <v>681</v>
      </c>
      <c r="H553" s="160">
        <v>1</v>
      </c>
      <c r="I553" s="161"/>
      <c r="L553" s="157"/>
      <c r="M553" s="162"/>
      <c r="T553" s="163"/>
      <c r="AT553" s="158" t="s">
        <v>170</v>
      </c>
      <c r="AU553" s="158" t="s">
        <v>92</v>
      </c>
      <c r="AV553" s="13" t="s">
        <v>92</v>
      </c>
      <c r="AW553" s="13" t="s">
        <v>39</v>
      </c>
      <c r="AX553" s="13" t="s">
        <v>90</v>
      </c>
      <c r="AY553" s="158" t="s">
        <v>161</v>
      </c>
    </row>
    <row r="554" spans="2:65" s="1" customFormat="1" ht="16.5" customHeight="1">
      <c r="B554" s="33"/>
      <c r="C554" s="137" t="s">
        <v>682</v>
      </c>
      <c r="D554" s="137" t="s">
        <v>163</v>
      </c>
      <c r="E554" s="138" t="s">
        <v>683</v>
      </c>
      <c r="F554" s="139" t="s">
        <v>684</v>
      </c>
      <c r="G554" s="140" t="s">
        <v>245</v>
      </c>
      <c r="H554" s="141">
        <v>1</v>
      </c>
      <c r="I554" s="142"/>
      <c r="J554" s="143">
        <f>ROUND(I554*H554,2)</f>
        <v>0</v>
      </c>
      <c r="K554" s="139" t="s">
        <v>230</v>
      </c>
      <c r="L554" s="33"/>
      <c r="M554" s="144" t="s">
        <v>1</v>
      </c>
      <c r="N554" s="145" t="s">
        <v>48</v>
      </c>
      <c r="P554" s="146">
        <f>O554*H554</f>
        <v>0</v>
      </c>
      <c r="Q554" s="146">
        <v>5.0000000000000001E-3</v>
      </c>
      <c r="R554" s="146">
        <f>Q554*H554</f>
        <v>5.0000000000000001E-3</v>
      </c>
      <c r="S554" s="146">
        <v>0</v>
      </c>
      <c r="T554" s="147">
        <f>S554*H554</f>
        <v>0</v>
      </c>
      <c r="AR554" s="148" t="s">
        <v>168</v>
      </c>
      <c r="AT554" s="148" t="s">
        <v>163</v>
      </c>
      <c r="AU554" s="148" t="s">
        <v>92</v>
      </c>
      <c r="AY554" s="17" t="s">
        <v>161</v>
      </c>
      <c r="BE554" s="149">
        <f>IF(N554="základní",J554,0)</f>
        <v>0</v>
      </c>
      <c r="BF554" s="149">
        <f>IF(N554="snížená",J554,0)</f>
        <v>0</v>
      </c>
      <c r="BG554" s="149">
        <f>IF(N554="zákl. přenesená",J554,0)</f>
        <v>0</v>
      </c>
      <c r="BH554" s="149">
        <f>IF(N554="sníž. přenesená",J554,0)</f>
        <v>0</v>
      </c>
      <c r="BI554" s="149">
        <f>IF(N554="nulová",J554,0)</f>
        <v>0</v>
      </c>
      <c r="BJ554" s="17" t="s">
        <v>90</v>
      </c>
      <c r="BK554" s="149">
        <f>ROUND(I554*H554,2)</f>
        <v>0</v>
      </c>
      <c r="BL554" s="17" t="s">
        <v>168</v>
      </c>
      <c r="BM554" s="148" t="s">
        <v>685</v>
      </c>
    </row>
    <row r="555" spans="2:65" s="12" customFormat="1" ht="11.25">
      <c r="B555" s="150"/>
      <c r="D555" s="151" t="s">
        <v>170</v>
      </c>
      <c r="E555" s="152" t="s">
        <v>1</v>
      </c>
      <c r="F555" s="153" t="s">
        <v>271</v>
      </c>
      <c r="H555" s="152" t="s">
        <v>1</v>
      </c>
      <c r="I555" s="154"/>
      <c r="L555" s="150"/>
      <c r="M555" s="155"/>
      <c r="T555" s="156"/>
      <c r="AT555" s="152" t="s">
        <v>170</v>
      </c>
      <c r="AU555" s="152" t="s">
        <v>92</v>
      </c>
      <c r="AV555" s="12" t="s">
        <v>90</v>
      </c>
      <c r="AW555" s="12" t="s">
        <v>39</v>
      </c>
      <c r="AX555" s="12" t="s">
        <v>83</v>
      </c>
      <c r="AY555" s="152" t="s">
        <v>161</v>
      </c>
    </row>
    <row r="556" spans="2:65" s="13" customFormat="1" ht="11.25">
      <c r="B556" s="157"/>
      <c r="D556" s="151" t="s">
        <v>170</v>
      </c>
      <c r="E556" s="158" t="s">
        <v>1</v>
      </c>
      <c r="F556" s="159" t="s">
        <v>681</v>
      </c>
      <c r="H556" s="160">
        <v>1</v>
      </c>
      <c r="I556" s="161"/>
      <c r="L556" s="157"/>
      <c r="M556" s="162"/>
      <c r="T556" s="163"/>
      <c r="AT556" s="158" t="s">
        <v>170</v>
      </c>
      <c r="AU556" s="158" t="s">
        <v>92</v>
      </c>
      <c r="AV556" s="13" t="s">
        <v>92</v>
      </c>
      <c r="AW556" s="13" t="s">
        <v>39</v>
      </c>
      <c r="AX556" s="13" t="s">
        <v>90</v>
      </c>
      <c r="AY556" s="158" t="s">
        <v>161</v>
      </c>
    </row>
    <row r="557" spans="2:65" s="1" customFormat="1" ht="16.5" customHeight="1">
      <c r="B557" s="33"/>
      <c r="C557" s="137" t="s">
        <v>577</v>
      </c>
      <c r="D557" s="137" t="s">
        <v>163</v>
      </c>
      <c r="E557" s="138" t="s">
        <v>686</v>
      </c>
      <c r="F557" s="139" t="s">
        <v>687</v>
      </c>
      <c r="G557" s="140" t="s">
        <v>245</v>
      </c>
      <c r="H557" s="141">
        <v>1</v>
      </c>
      <c r="I557" s="142"/>
      <c r="J557" s="143">
        <f>ROUND(I557*H557,2)</f>
        <v>0</v>
      </c>
      <c r="K557" s="139" t="s">
        <v>230</v>
      </c>
      <c r="L557" s="33"/>
      <c r="M557" s="144" t="s">
        <v>1</v>
      </c>
      <c r="N557" s="145" t="s">
        <v>48</v>
      </c>
      <c r="P557" s="146">
        <f>O557*H557</f>
        <v>0</v>
      </c>
      <c r="Q557" s="146">
        <v>1E-3</v>
      </c>
      <c r="R557" s="146">
        <f>Q557*H557</f>
        <v>1E-3</v>
      </c>
      <c r="S557" s="146">
        <v>0</v>
      </c>
      <c r="T557" s="147">
        <f>S557*H557</f>
        <v>0</v>
      </c>
      <c r="AR557" s="148" t="s">
        <v>168</v>
      </c>
      <c r="AT557" s="148" t="s">
        <v>163</v>
      </c>
      <c r="AU557" s="148" t="s">
        <v>92</v>
      </c>
      <c r="AY557" s="17" t="s">
        <v>161</v>
      </c>
      <c r="BE557" s="149">
        <f>IF(N557="základní",J557,0)</f>
        <v>0</v>
      </c>
      <c r="BF557" s="149">
        <f>IF(N557="snížená",J557,0)</f>
        <v>0</v>
      </c>
      <c r="BG557" s="149">
        <f>IF(N557="zákl. přenesená",J557,0)</f>
        <v>0</v>
      </c>
      <c r="BH557" s="149">
        <f>IF(N557="sníž. přenesená",J557,0)</f>
        <v>0</v>
      </c>
      <c r="BI557" s="149">
        <f>IF(N557="nulová",J557,0)</f>
        <v>0</v>
      </c>
      <c r="BJ557" s="17" t="s">
        <v>90</v>
      </c>
      <c r="BK557" s="149">
        <f>ROUND(I557*H557,2)</f>
        <v>0</v>
      </c>
      <c r="BL557" s="17" t="s">
        <v>168</v>
      </c>
      <c r="BM557" s="148" t="s">
        <v>688</v>
      </c>
    </row>
    <row r="558" spans="2:65" s="12" customFormat="1" ht="11.25">
      <c r="B558" s="150"/>
      <c r="D558" s="151" t="s">
        <v>170</v>
      </c>
      <c r="E558" s="152" t="s">
        <v>1</v>
      </c>
      <c r="F558" s="153" t="s">
        <v>271</v>
      </c>
      <c r="H558" s="152" t="s">
        <v>1</v>
      </c>
      <c r="I558" s="154"/>
      <c r="L558" s="150"/>
      <c r="M558" s="155"/>
      <c r="T558" s="156"/>
      <c r="AT558" s="152" t="s">
        <v>170</v>
      </c>
      <c r="AU558" s="152" t="s">
        <v>92</v>
      </c>
      <c r="AV558" s="12" t="s">
        <v>90</v>
      </c>
      <c r="AW558" s="12" t="s">
        <v>39</v>
      </c>
      <c r="AX558" s="12" t="s">
        <v>83</v>
      </c>
      <c r="AY558" s="152" t="s">
        <v>161</v>
      </c>
    </row>
    <row r="559" spans="2:65" s="13" customFormat="1" ht="11.25">
      <c r="B559" s="157"/>
      <c r="D559" s="151" t="s">
        <v>170</v>
      </c>
      <c r="E559" s="158" t="s">
        <v>1</v>
      </c>
      <c r="F559" s="159" t="s">
        <v>681</v>
      </c>
      <c r="H559" s="160">
        <v>1</v>
      </c>
      <c r="I559" s="161"/>
      <c r="L559" s="157"/>
      <c r="M559" s="162"/>
      <c r="T559" s="163"/>
      <c r="AT559" s="158" t="s">
        <v>170</v>
      </c>
      <c r="AU559" s="158" t="s">
        <v>92</v>
      </c>
      <c r="AV559" s="13" t="s">
        <v>92</v>
      </c>
      <c r="AW559" s="13" t="s">
        <v>39</v>
      </c>
      <c r="AX559" s="13" t="s">
        <v>90</v>
      </c>
      <c r="AY559" s="158" t="s">
        <v>161</v>
      </c>
    </row>
    <row r="560" spans="2:65" s="1" customFormat="1" ht="16.5" customHeight="1">
      <c r="B560" s="33"/>
      <c r="C560" s="137" t="s">
        <v>689</v>
      </c>
      <c r="D560" s="137" t="s">
        <v>163</v>
      </c>
      <c r="E560" s="138" t="s">
        <v>690</v>
      </c>
      <c r="F560" s="139" t="s">
        <v>691</v>
      </c>
      <c r="G560" s="140" t="s">
        <v>245</v>
      </c>
      <c r="H560" s="141">
        <v>1</v>
      </c>
      <c r="I560" s="142"/>
      <c r="J560" s="143">
        <f>ROUND(I560*H560,2)</f>
        <v>0</v>
      </c>
      <c r="K560" s="139" t="s">
        <v>230</v>
      </c>
      <c r="L560" s="33"/>
      <c r="M560" s="144" t="s">
        <v>1</v>
      </c>
      <c r="N560" s="145" t="s">
        <v>48</v>
      </c>
      <c r="P560" s="146">
        <f>O560*H560</f>
        <v>0</v>
      </c>
      <c r="Q560" s="146">
        <v>1E-3</v>
      </c>
      <c r="R560" s="146">
        <f>Q560*H560</f>
        <v>1E-3</v>
      </c>
      <c r="S560" s="146">
        <v>0</v>
      </c>
      <c r="T560" s="147">
        <f>S560*H560</f>
        <v>0</v>
      </c>
      <c r="AR560" s="148" t="s">
        <v>168</v>
      </c>
      <c r="AT560" s="148" t="s">
        <v>163</v>
      </c>
      <c r="AU560" s="148" t="s">
        <v>92</v>
      </c>
      <c r="AY560" s="17" t="s">
        <v>161</v>
      </c>
      <c r="BE560" s="149">
        <f>IF(N560="základní",J560,0)</f>
        <v>0</v>
      </c>
      <c r="BF560" s="149">
        <f>IF(N560="snížená",J560,0)</f>
        <v>0</v>
      </c>
      <c r="BG560" s="149">
        <f>IF(N560="zákl. přenesená",J560,0)</f>
        <v>0</v>
      </c>
      <c r="BH560" s="149">
        <f>IF(N560="sníž. přenesená",J560,0)</f>
        <v>0</v>
      </c>
      <c r="BI560" s="149">
        <f>IF(N560="nulová",J560,0)</f>
        <v>0</v>
      </c>
      <c r="BJ560" s="17" t="s">
        <v>90</v>
      </c>
      <c r="BK560" s="149">
        <f>ROUND(I560*H560,2)</f>
        <v>0</v>
      </c>
      <c r="BL560" s="17" t="s">
        <v>168</v>
      </c>
      <c r="BM560" s="148" t="s">
        <v>692</v>
      </c>
    </row>
    <row r="561" spans="2:65" s="12" customFormat="1" ht="11.25">
      <c r="B561" s="150"/>
      <c r="D561" s="151" t="s">
        <v>170</v>
      </c>
      <c r="E561" s="152" t="s">
        <v>1</v>
      </c>
      <c r="F561" s="153" t="s">
        <v>693</v>
      </c>
      <c r="H561" s="152" t="s">
        <v>1</v>
      </c>
      <c r="I561" s="154"/>
      <c r="L561" s="150"/>
      <c r="M561" s="155"/>
      <c r="T561" s="156"/>
      <c r="AT561" s="152" t="s">
        <v>170</v>
      </c>
      <c r="AU561" s="152" t="s">
        <v>92</v>
      </c>
      <c r="AV561" s="12" t="s">
        <v>90</v>
      </c>
      <c r="AW561" s="12" t="s">
        <v>39</v>
      </c>
      <c r="AX561" s="12" t="s">
        <v>83</v>
      </c>
      <c r="AY561" s="152" t="s">
        <v>161</v>
      </c>
    </row>
    <row r="562" spans="2:65" s="13" customFormat="1" ht="11.25">
      <c r="B562" s="157"/>
      <c r="D562" s="151" t="s">
        <v>170</v>
      </c>
      <c r="E562" s="158" t="s">
        <v>1</v>
      </c>
      <c r="F562" s="159" t="s">
        <v>694</v>
      </c>
      <c r="H562" s="160">
        <v>1</v>
      </c>
      <c r="I562" s="161"/>
      <c r="L562" s="157"/>
      <c r="M562" s="162"/>
      <c r="T562" s="163"/>
      <c r="AT562" s="158" t="s">
        <v>170</v>
      </c>
      <c r="AU562" s="158" t="s">
        <v>92</v>
      </c>
      <c r="AV562" s="13" t="s">
        <v>92</v>
      </c>
      <c r="AW562" s="13" t="s">
        <v>39</v>
      </c>
      <c r="AX562" s="13" t="s">
        <v>90</v>
      </c>
      <c r="AY562" s="158" t="s">
        <v>161</v>
      </c>
    </row>
    <row r="563" spans="2:65" s="1" customFormat="1" ht="16.5" customHeight="1">
      <c r="B563" s="33"/>
      <c r="C563" s="137" t="s">
        <v>581</v>
      </c>
      <c r="D563" s="137" t="s">
        <v>163</v>
      </c>
      <c r="E563" s="138" t="s">
        <v>695</v>
      </c>
      <c r="F563" s="139" t="s">
        <v>696</v>
      </c>
      <c r="G563" s="140" t="s">
        <v>245</v>
      </c>
      <c r="H563" s="141">
        <v>1</v>
      </c>
      <c r="I563" s="142"/>
      <c r="J563" s="143">
        <f>ROUND(I563*H563,2)</f>
        <v>0</v>
      </c>
      <c r="K563" s="139" t="s">
        <v>230</v>
      </c>
      <c r="L563" s="33"/>
      <c r="M563" s="144" t="s">
        <v>1</v>
      </c>
      <c r="N563" s="145" t="s">
        <v>48</v>
      </c>
      <c r="P563" s="146">
        <f>O563*H563</f>
        <v>0</v>
      </c>
      <c r="Q563" s="146">
        <v>0</v>
      </c>
      <c r="R563" s="146">
        <f>Q563*H563</f>
        <v>0</v>
      </c>
      <c r="S563" s="146">
        <v>0</v>
      </c>
      <c r="T563" s="147">
        <f>S563*H563</f>
        <v>0</v>
      </c>
      <c r="AR563" s="148" t="s">
        <v>168</v>
      </c>
      <c r="AT563" s="148" t="s">
        <v>163</v>
      </c>
      <c r="AU563" s="148" t="s">
        <v>92</v>
      </c>
      <c r="AY563" s="17" t="s">
        <v>161</v>
      </c>
      <c r="BE563" s="149">
        <f>IF(N563="základní",J563,0)</f>
        <v>0</v>
      </c>
      <c r="BF563" s="149">
        <f>IF(N563="snížená",J563,0)</f>
        <v>0</v>
      </c>
      <c r="BG563" s="149">
        <f>IF(N563="zákl. přenesená",J563,0)</f>
        <v>0</v>
      </c>
      <c r="BH563" s="149">
        <f>IF(N563="sníž. přenesená",J563,0)</f>
        <v>0</v>
      </c>
      <c r="BI563" s="149">
        <f>IF(N563="nulová",J563,0)</f>
        <v>0</v>
      </c>
      <c r="BJ563" s="17" t="s">
        <v>90</v>
      </c>
      <c r="BK563" s="149">
        <f>ROUND(I563*H563,2)</f>
        <v>0</v>
      </c>
      <c r="BL563" s="17" t="s">
        <v>168</v>
      </c>
      <c r="BM563" s="148" t="s">
        <v>697</v>
      </c>
    </row>
    <row r="564" spans="2:65" s="12" customFormat="1" ht="11.25">
      <c r="B564" s="150"/>
      <c r="D564" s="151" t="s">
        <v>170</v>
      </c>
      <c r="E564" s="152" t="s">
        <v>1</v>
      </c>
      <c r="F564" s="153" t="s">
        <v>693</v>
      </c>
      <c r="H564" s="152" t="s">
        <v>1</v>
      </c>
      <c r="I564" s="154"/>
      <c r="L564" s="150"/>
      <c r="M564" s="155"/>
      <c r="T564" s="156"/>
      <c r="AT564" s="152" t="s">
        <v>170</v>
      </c>
      <c r="AU564" s="152" t="s">
        <v>92</v>
      </c>
      <c r="AV564" s="12" t="s">
        <v>90</v>
      </c>
      <c r="AW564" s="12" t="s">
        <v>39</v>
      </c>
      <c r="AX564" s="12" t="s">
        <v>83</v>
      </c>
      <c r="AY564" s="152" t="s">
        <v>161</v>
      </c>
    </row>
    <row r="565" spans="2:65" s="13" customFormat="1" ht="11.25">
      <c r="B565" s="157"/>
      <c r="D565" s="151" t="s">
        <v>170</v>
      </c>
      <c r="E565" s="158" t="s">
        <v>1</v>
      </c>
      <c r="F565" s="159" t="s">
        <v>698</v>
      </c>
      <c r="H565" s="160">
        <v>1</v>
      </c>
      <c r="I565" s="161"/>
      <c r="L565" s="157"/>
      <c r="M565" s="162"/>
      <c r="T565" s="163"/>
      <c r="AT565" s="158" t="s">
        <v>170</v>
      </c>
      <c r="AU565" s="158" t="s">
        <v>92</v>
      </c>
      <c r="AV565" s="13" t="s">
        <v>92</v>
      </c>
      <c r="AW565" s="13" t="s">
        <v>39</v>
      </c>
      <c r="AX565" s="13" t="s">
        <v>90</v>
      </c>
      <c r="AY565" s="158" t="s">
        <v>161</v>
      </c>
    </row>
    <row r="566" spans="2:65" s="1" customFormat="1" ht="16.5" customHeight="1">
      <c r="B566" s="33"/>
      <c r="C566" s="137" t="s">
        <v>699</v>
      </c>
      <c r="D566" s="137" t="s">
        <v>163</v>
      </c>
      <c r="E566" s="138" t="s">
        <v>700</v>
      </c>
      <c r="F566" s="139" t="s">
        <v>701</v>
      </c>
      <c r="G566" s="140" t="s">
        <v>245</v>
      </c>
      <c r="H566" s="141">
        <v>1</v>
      </c>
      <c r="I566" s="142"/>
      <c r="J566" s="143">
        <f>ROUND(I566*H566,2)</f>
        <v>0</v>
      </c>
      <c r="K566" s="139" t="s">
        <v>230</v>
      </c>
      <c r="L566" s="33"/>
      <c r="M566" s="144" t="s">
        <v>1</v>
      </c>
      <c r="N566" s="145" t="s">
        <v>48</v>
      </c>
      <c r="P566" s="146">
        <f>O566*H566</f>
        <v>0</v>
      </c>
      <c r="Q566" s="146">
        <v>1E-3</v>
      </c>
      <c r="R566" s="146">
        <f>Q566*H566</f>
        <v>1E-3</v>
      </c>
      <c r="S566" s="146">
        <v>0</v>
      </c>
      <c r="T566" s="147">
        <f>S566*H566</f>
        <v>0</v>
      </c>
      <c r="AR566" s="148" t="s">
        <v>168</v>
      </c>
      <c r="AT566" s="148" t="s">
        <v>163</v>
      </c>
      <c r="AU566" s="148" t="s">
        <v>92</v>
      </c>
      <c r="AY566" s="17" t="s">
        <v>161</v>
      </c>
      <c r="BE566" s="149">
        <f>IF(N566="základní",J566,0)</f>
        <v>0</v>
      </c>
      <c r="BF566" s="149">
        <f>IF(N566="snížená",J566,0)</f>
        <v>0</v>
      </c>
      <c r="BG566" s="149">
        <f>IF(N566="zákl. přenesená",J566,0)</f>
        <v>0</v>
      </c>
      <c r="BH566" s="149">
        <f>IF(N566="sníž. přenesená",J566,0)</f>
        <v>0</v>
      </c>
      <c r="BI566" s="149">
        <f>IF(N566="nulová",J566,0)</f>
        <v>0</v>
      </c>
      <c r="BJ566" s="17" t="s">
        <v>90</v>
      </c>
      <c r="BK566" s="149">
        <f>ROUND(I566*H566,2)</f>
        <v>0</v>
      </c>
      <c r="BL566" s="17" t="s">
        <v>168</v>
      </c>
      <c r="BM566" s="148" t="s">
        <v>702</v>
      </c>
    </row>
    <row r="567" spans="2:65" s="12" customFormat="1" ht="11.25">
      <c r="B567" s="150"/>
      <c r="D567" s="151" t="s">
        <v>170</v>
      </c>
      <c r="E567" s="152" t="s">
        <v>1</v>
      </c>
      <c r="F567" s="153" t="s">
        <v>693</v>
      </c>
      <c r="H567" s="152" t="s">
        <v>1</v>
      </c>
      <c r="I567" s="154"/>
      <c r="L567" s="150"/>
      <c r="M567" s="155"/>
      <c r="T567" s="156"/>
      <c r="AT567" s="152" t="s">
        <v>170</v>
      </c>
      <c r="AU567" s="152" t="s">
        <v>92</v>
      </c>
      <c r="AV567" s="12" t="s">
        <v>90</v>
      </c>
      <c r="AW567" s="12" t="s">
        <v>39</v>
      </c>
      <c r="AX567" s="12" t="s">
        <v>83</v>
      </c>
      <c r="AY567" s="152" t="s">
        <v>161</v>
      </c>
    </row>
    <row r="568" spans="2:65" s="13" customFormat="1" ht="11.25">
      <c r="B568" s="157"/>
      <c r="D568" s="151" t="s">
        <v>170</v>
      </c>
      <c r="E568" s="158" t="s">
        <v>1</v>
      </c>
      <c r="F568" s="159" t="s">
        <v>703</v>
      </c>
      <c r="H568" s="160">
        <v>1</v>
      </c>
      <c r="I568" s="161"/>
      <c r="L568" s="157"/>
      <c r="M568" s="162"/>
      <c r="T568" s="163"/>
      <c r="AT568" s="158" t="s">
        <v>170</v>
      </c>
      <c r="AU568" s="158" t="s">
        <v>92</v>
      </c>
      <c r="AV568" s="13" t="s">
        <v>92</v>
      </c>
      <c r="AW568" s="13" t="s">
        <v>39</v>
      </c>
      <c r="AX568" s="13" t="s">
        <v>90</v>
      </c>
      <c r="AY568" s="158" t="s">
        <v>161</v>
      </c>
    </row>
    <row r="569" spans="2:65" s="1" customFormat="1" ht="16.5" customHeight="1">
      <c r="B569" s="33"/>
      <c r="C569" s="137" t="s">
        <v>704</v>
      </c>
      <c r="D569" s="137" t="s">
        <v>163</v>
      </c>
      <c r="E569" s="138" t="s">
        <v>705</v>
      </c>
      <c r="F569" s="139" t="s">
        <v>706</v>
      </c>
      <c r="G569" s="140" t="s">
        <v>166</v>
      </c>
      <c r="H569" s="141">
        <v>2.3969999999999998</v>
      </c>
      <c r="I569" s="142"/>
      <c r="J569" s="143">
        <f>ROUND(I569*H569,2)</f>
        <v>0</v>
      </c>
      <c r="K569" s="139" t="s">
        <v>167</v>
      </c>
      <c r="L569" s="33"/>
      <c r="M569" s="144" t="s">
        <v>1</v>
      </c>
      <c r="N569" s="145" t="s">
        <v>48</v>
      </c>
      <c r="P569" s="146">
        <f>O569*H569</f>
        <v>0</v>
      </c>
      <c r="Q569" s="146">
        <v>0</v>
      </c>
      <c r="R569" s="146">
        <f>Q569*H569</f>
        <v>0</v>
      </c>
      <c r="S569" s="146">
        <v>2.4</v>
      </c>
      <c r="T569" s="147">
        <f>S569*H569</f>
        <v>5.7527999999999997</v>
      </c>
      <c r="AR569" s="148" t="s">
        <v>168</v>
      </c>
      <c r="AT569" s="148" t="s">
        <v>163</v>
      </c>
      <c r="AU569" s="148" t="s">
        <v>92</v>
      </c>
      <c r="AY569" s="17" t="s">
        <v>161</v>
      </c>
      <c r="BE569" s="149">
        <f>IF(N569="základní",J569,0)</f>
        <v>0</v>
      </c>
      <c r="BF569" s="149">
        <f>IF(N569="snížená",J569,0)</f>
        <v>0</v>
      </c>
      <c r="BG569" s="149">
        <f>IF(N569="zákl. přenesená",J569,0)</f>
        <v>0</v>
      </c>
      <c r="BH569" s="149">
        <f>IF(N569="sníž. přenesená",J569,0)</f>
        <v>0</v>
      </c>
      <c r="BI569" s="149">
        <f>IF(N569="nulová",J569,0)</f>
        <v>0</v>
      </c>
      <c r="BJ569" s="17" t="s">
        <v>90</v>
      </c>
      <c r="BK569" s="149">
        <f>ROUND(I569*H569,2)</f>
        <v>0</v>
      </c>
      <c r="BL569" s="17" t="s">
        <v>168</v>
      </c>
      <c r="BM569" s="148" t="s">
        <v>707</v>
      </c>
    </row>
    <row r="570" spans="2:65" s="12" customFormat="1" ht="11.25">
      <c r="B570" s="150"/>
      <c r="D570" s="151" t="s">
        <v>170</v>
      </c>
      <c r="E570" s="152" t="s">
        <v>1</v>
      </c>
      <c r="F570" s="153" t="s">
        <v>171</v>
      </c>
      <c r="H570" s="152" t="s">
        <v>1</v>
      </c>
      <c r="I570" s="154"/>
      <c r="L570" s="150"/>
      <c r="M570" s="155"/>
      <c r="T570" s="156"/>
      <c r="AT570" s="152" t="s">
        <v>170</v>
      </c>
      <c r="AU570" s="152" t="s">
        <v>92</v>
      </c>
      <c r="AV570" s="12" t="s">
        <v>90</v>
      </c>
      <c r="AW570" s="12" t="s">
        <v>39</v>
      </c>
      <c r="AX570" s="12" t="s">
        <v>83</v>
      </c>
      <c r="AY570" s="152" t="s">
        <v>161</v>
      </c>
    </row>
    <row r="571" spans="2:65" s="13" customFormat="1" ht="11.25">
      <c r="B571" s="157"/>
      <c r="D571" s="151" t="s">
        <v>170</v>
      </c>
      <c r="E571" s="158" t="s">
        <v>1</v>
      </c>
      <c r="F571" s="159" t="s">
        <v>172</v>
      </c>
      <c r="H571" s="160">
        <v>2.3969999999999998</v>
      </c>
      <c r="I571" s="161"/>
      <c r="L571" s="157"/>
      <c r="M571" s="162"/>
      <c r="T571" s="163"/>
      <c r="AT571" s="158" t="s">
        <v>170</v>
      </c>
      <c r="AU571" s="158" t="s">
        <v>92</v>
      </c>
      <c r="AV571" s="13" t="s">
        <v>92</v>
      </c>
      <c r="AW571" s="13" t="s">
        <v>39</v>
      </c>
      <c r="AX571" s="13" t="s">
        <v>90</v>
      </c>
      <c r="AY571" s="158" t="s">
        <v>161</v>
      </c>
    </row>
    <row r="572" spans="2:65" s="1" customFormat="1" ht="24.2" customHeight="1">
      <c r="B572" s="33"/>
      <c r="C572" s="137" t="s">
        <v>708</v>
      </c>
      <c r="D572" s="137" t="s">
        <v>163</v>
      </c>
      <c r="E572" s="138" t="s">
        <v>709</v>
      </c>
      <c r="F572" s="139" t="s">
        <v>710</v>
      </c>
      <c r="G572" s="140" t="s">
        <v>301</v>
      </c>
      <c r="H572" s="141">
        <v>1.05</v>
      </c>
      <c r="I572" s="142"/>
      <c r="J572" s="143">
        <f>ROUND(I572*H572,2)</f>
        <v>0</v>
      </c>
      <c r="K572" s="139" t="s">
        <v>167</v>
      </c>
      <c r="L572" s="33"/>
      <c r="M572" s="144" t="s">
        <v>1</v>
      </c>
      <c r="N572" s="145" t="s">
        <v>48</v>
      </c>
      <c r="P572" s="146">
        <f>O572*H572</f>
        <v>0</v>
      </c>
      <c r="Q572" s="146">
        <v>0</v>
      </c>
      <c r="R572" s="146">
        <f>Q572*H572</f>
        <v>0</v>
      </c>
      <c r="S572" s="146">
        <v>7.0000000000000007E-2</v>
      </c>
      <c r="T572" s="147">
        <f>S572*H572</f>
        <v>7.350000000000001E-2</v>
      </c>
      <c r="AR572" s="148" t="s">
        <v>168</v>
      </c>
      <c r="AT572" s="148" t="s">
        <v>163</v>
      </c>
      <c r="AU572" s="148" t="s">
        <v>92</v>
      </c>
      <c r="AY572" s="17" t="s">
        <v>161</v>
      </c>
      <c r="BE572" s="149">
        <f>IF(N572="základní",J572,0)</f>
        <v>0</v>
      </c>
      <c r="BF572" s="149">
        <f>IF(N572="snížená",J572,0)</f>
        <v>0</v>
      </c>
      <c r="BG572" s="149">
        <f>IF(N572="zákl. přenesená",J572,0)</f>
        <v>0</v>
      </c>
      <c r="BH572" s="149">
        <f>IF(N572="sníž. přenesená",J572,0)</f>
        <v>0</v>
      </c>
      <c r="BI572" s="149">
        <f>IF(N572="nulová",J572,0)</f>
        <v>0</v>
      </c>
      <c r="BJ572" s="17" t="s">
        <v>90</v>
      </c>
      <c r="BK572" s="149">
        <f>ROUND(I572*H572,2)</f>
        <v>0</v>
      </c>
      <c r="BL572" s="17" t="s">
        <v>168</v>
      </c>
      <c r="BM572" s="148" t="s">
        <v>711</v>
      </c>
    </row>
    <row r="573" spans="2:65" s="12" customFormat="1" ht="11.25">
      <c r="B573" s="150"/>
      <c r="D573" s="151" t="s">
        <v>170</v>
      </c>
      <c r="E573" s="152" t="s">
        <v>1</v>
      </c>
      <c r="F573" s="153" t="s">
        <v>171</v>
      </c>
      <c r="H573" s="152" t="s">
        <v>1</v>
      </c>
      <c r="I573" s="154"/>
      <c r="L573" s="150"/>
      <c r="M573" s="155"/>
      <c r="T573" s="156"/>
      <c r="AT573" s="152" t="s">
        <v>170</v>
      </c>
      <c r="AU573" s="152" t="s">
        <v>92</v>
      </c>
      <c r="AV573" s="12" t="s">
        <v>90</v>
      </c>
      <c r="AW573" s="12" t="s">
        <v>39</v>
      </c>
      <c r="AX573" s="12" t="s">
        <v>83</v>
      </c>
      <c r="AY573" s="152" t="s">
        <v>161</v>
      </c>
    </row>
    <row r="574" spans="2:65" s="13" customFormat="1" ht="11.25">
      <c r="B574" s="157"/>
      <c r="D574" s="151" t="s">
        <v>170</v>
      </c>
      <c r="E574" s="158" t="s">
        <v>1</v>
      </c>
      <c r="F574" s="159" t="s">
        <v>712</v>
      </c>
      <c r="H574" s="160">
        <v>1.05</v>
      </c>
      <c r="I574" s="161"/>
      <c r="L574" s="157"/>
      <c r="M574" s="162"/>
      <c r="T574" s="163"/>
      <c r="AT574" s="158" t="s">
        <v>170</v>
      </c>
      <c r="AU574" s="158" t="s">
        <v>92</v>
      </c>
      <c r="AV574" s="13" t="s">
        <v>92</v>
      </c>
      <c r="AW574" s="13" t="s">
        <v>39</v>
      </c>
      <c r="AX574" s="13" t="s">
        <v>90</v>
      </c>
      <c r="AY574" s="158" t="s">
        <v>161</v>
      </c>
    </row>
    <row r="575" spans="2:65" s="1" customFormat="1" ht="24.2" customHeight="1">
      <c r="B575" s="33"/>
      <c r="C575" s="137" t="s">
        <v>713</v>
      </c>
      <c r="D575" s="137" t="s">
        <v>163</v>
      </c>
      <c r="E575" s="138" t="s">
        <v>714</v>
      </c>
      <c r="F575" s="139" t="s">
        <v>715</v>
      </c>
      <c r="G575" s="140" t="s">
        <v>188</v>
      </c>
      <c r="H575" s="141">
        <v>17.288</v>
      </c>
      <c r="I575" s="142"/>
      <c r="J575" s="143">
        <f>ROUND(I575*H575,2)</f>
        <v>0</v>
      </c>
      <c r="K575" s="139" t="s">
        <v>167</v>
      </c>
      <c r="L575" s="33"/>
      <c r="M575" s="144" t="s">
        <v>1</v>
      </c>
      <c r="N575" s="145" t="s">
        <v>48</v>
      </c>
      <c r="P575" s="146">
        <f>O575*H575</f>
        <v>0</v>
      </c>
      <c r="Q575" s="146">
        <v>0</v>
      </c>
      <c r="R575" s="146">
        <f>Q575*H575</f>
        <v>0</v>
      </c>
      <c r="S575" s="146">
        <v>4.5999999999999999E-2</v>
      </c>
      <c r="T575" s="147">
        <f>S575*H575</f>
        <v>0.79524799999999995</v>
      </c>
      <c r="AR575" s="148" t="s">
        <v>168</v>
      </c>
      <c r="AT575" s="148" t="s">
        <v>163</v>
      </c>
      <c r="AU575" s="148" t="s">
        <v>92</v>
      </c>
      <c r="AY575" s="17" t="s">
        <v>161</v>
      </c>
      <c r="BE575" s="149">
        <f>IF(N575="základní",J575,0)</f>
        <v>0</v>
      </c>
      <c r="BF575" s="149">
        <f>IF(N575="snížená",J575,0)</f>
        <v>0</v>
      </c>
      <c r="BG575" s="149">
        <f>IF(N575="zákl. přenesená",J575,0)</f>
        <v>0</v>
      </c>
      <c r="BH575" s="149">
        <f>IF(N575="sníž. přenesená",J575,0)</f>
        <v>0</v>
      </c>
      <c r="BI575" s="149">
        <f>IF(N575="nulová",J575,0)</f>
        <v>0</v>
      </c>
      <c r="BJ575" s="17" t="s">
        <v>90</v>
      </c>
      <c r="BK575" s="149">
        <f>ROUND(I575*H575,2)</f>
        <v>0</v>
      </c>
      <c r="BL575" s="17" t="s">
        <v>168</v>
      </c>
      <c r="BM575" s="148" t="s">
        <v>716</v>
      </c>
    </row>
    <row r="576" spans="2:65" s="12" customFormat="1" ht="11.25">
      <c r="B576" s="150"/>
      <c r="D576" s="151" t="s">
        <v>170</v>
      </c>
      <c r="E576" s="152" t="s">
        <v>1</v>
      </c>
      <c r="F576" s="153" t="s">
        <v>539</v>
      </c>
      <c r="H576" s="152" t="s">
        <v>1</v>
      </c>
      <c r="I576" s="154"/>
      <c r="L576" s="150"/>
      <c r="M576" s="155"/>
      <c r="T576" s="156"/>
      <c r="AT576" s="152" t="s">
        <v>170</v>
      </c>
      <c r="AU576" s="152" t="s">
        <v>92</v>
      </c>
      <c r="AV576" s="12" t="s">
        <v>90</v>
      </c>
      <c r="AW576" s="12" t="s">
        <v>39</v>
      </c>
      <c r="AX576" s="12" t="s">
        <v>83</v>
      </c>
      <c r="AY576" s="152" t="s">
        <v>161</v>
      </c>
    </row>
    <row r="577" spans="2:65" s="13" customFormat="1" ht="11.25">
      <c r="B577" s="157"/>
      <c r="D577" s="151" t="s">
        <v>170</v>
      </c>
      <c r="E577" s="158" t="s">
        <v>1</v>
      </c>
      <c r="F577" s="159" t="s">
        <v>540</v>
      </c>
      <c r="H577" s="160">
        <v>8.5500000000000007</v>
      </c>
      <c r="I577" s="161"/>
      <c r="L577" s="157"/>
      <c r="M577" s="162"/>
      <c r="T577" s="163"/>
      <c r="AT577" s="158" t="s">
        <v>170</v>
      </c>
      <c r="AU577" s="158" t="s">
        <v>92</v>
      </c>
      <c r="AV577" s="13" t="s">
        <v>92</v>
      </c>
      <c r="AW577" s="13" t="s">
        <v>39</v>
      </c>
      <c r="AX577" s="13" t="s">
        <v>83</v>
      </c>
      <c r="AY577" s="158" t="s">
        <v>161</v>
      </c>
    </row>
    <row r="578" spans="2:65" s="13" customFormat="1" ht="11.25">
      <c r="B578" s="157"/>
      <c r="D578" s="151" t="s">
        <v>170</v>
      </c>
      <c r="E578" s="158" t="s">
        <v>1</v>
      </c>
      <c r="F578" s="159" t="s">
        <v>541</v>
      </c>
      <c r="H578" s="160">
        <v>6.6</v>
      </c>
      <c r="I578" s="161"/>
      <c r="L578" s="157"/>
      <c r="M578" s="162"/>
      <c r="T578" s="163"/>
      <c r="AT578" s="158" t="s">
        <v>170</v>
      </c>
      <c r="AU578" s="158" t="s">
        <v>92</v>
      </c>
      <c r="AV578" s="13" t="s">
        <v>92</v>
      </c>
      <c r="AW578" s="13" t="s">
        <v>39</v>
      </c>
      <c r="AX578" s="13" t="s">
        <v>83</v>
      </c>
      <c r="AY578" s="158" t="s">
        <v>161</v>
      </c>
    </row>
    <row r="579" spans="2:65" s="13" customFormat="1" ht="22.5">
      <c r="B579" s="157"/>
      <c r="D579" s="151" t="s">
        <v>170</v>
      </c>
      <c r="E579" s="158" t="s">
        <v>1</v>
      </c>
      <c r="F579" s="159" t="s">
        <v>542</v>
      </c>
      <c r="H579" s="160">
        <v>2.1379999999999999</v>
      </c>
      <c r="I579" s="161"/>
      <c r="L579" s="157"/>
      <c r="M579" s="162"/>
      <c r="T579" s="163"/>
      <c r="AT579" s="158" t="s">
        <v>170</v>
      </c>
      <c r="AU579" s="158" t="s">
        <v>92</v>
      </c>
      <c r="AV579" s="13" t="s">
        <v>92</v>
      </c>
      <c r="AW579" s="13" t="s">
        <v>39</v>
      </c>
      <c r="AX579" s="13" t="s">
        <v>83</v>
      </c>
      <c r="AY579" s="158" t="s">
        <v>161</v>
      </c>
    </row>
    <row r="580" spans="2:65" s="14" customFormat="1" ht="11.25">
      <c r="B580" s="167"/>
      <c r="D580" s="151" t="s">
        <v>170</v>
      </c>
      <c r="E580" s="168" t="s">
        <v>1</v>
      </c>
      <c r="F580" s="169" t="s">
        <v>237</v>
      </c>
      <c r="H580" s="170">
        <v>17.288</v>
      </c>
      <c r="I580" s="171"/>
      <c r="L580" s="167"/>
      <c r="M580" s="172"/>
      <c r="T580" s="173"/>
      <c r="AT580" s="168" t="s">
        <v>170</v>
      </c>
      <c r="AU580" s="168" t="s">
        <v>92</v>
      </c>
      <c r="AV580" s="14" t="s">
        <v>168</v>
      </c>
      <c r="AW580" s="14" t="s">
        <v>39</v>
      </c>
      <c r="AX580" s="14" t="s">
        <v>90</v>
      </c>
      <c r="AY580" s="168" t="s">
        <v>161</v>
      </c>
    </row>
    <row r="581" spans="2:65" s="1" customFormat="1" ht="16.5" customHeight="1">
      <c r="B581" s="33"/>
      <c r="C581" s="137" t="s">
        <v>717</v>
      </c>
      <c r="D581" s="137" t="s">
        <v>163</v>
      </c>
      <c r="E581" s="138" t="s">
        <v>718</v>
      </c>
      <c r="F581" s="139" t="s">
        <v>719</v>
      </c>
      <c r="G581" s="140" t="s">
        <v>245</v>
      </c>
      <c r="H581" s="141">
        <v>1</v>
      </c>
      <c r="I581" s="142"/>
      <c r="J581" s="143">
        <f>ROUND(I581*H581,2)</f>
        <v>0</v>
      </c>
      <c r="K581" s="139" t="s">
        <v>230</v>
      </c>
      <c r="L581" s="33"/>
      <c r="M581" s="144" t="s">
        <v>1</v>
      </c>
      <c r="N581" s="145" t="s">
        <v>48</v>
      </c>
      <c r="P581" s="146">
        <f>O581*H581</f>
        <v>0</v>
      </c>
      <c r="Q581" s="146">
        <v>0.03</v>
      </c>
      <c r="R581" s="146">
        <f>Q581*H581</f>
        <v>0.03</v>
      </c>
      <c r="S581" s="146">
        <v>0.03</v>
      </c>
      <c r="T581" s="147">
        <f>S581*H581</f>
        <v>0.03</v>
      </c>
      <c r="AR581" s="148" t="s">
        <v>168</v>
      </c>
      <c r="AT581" s="148" t="s">
        <v>163</v>
      </c>
      <c r="AU581" s="148" t="s">
        <v>92</v>
      </c>
      <c r="AY581" s="17" t="s">
        <v>161</v>
      </c>
      <c r="BE581" s="149">
        <f>IF(N581="základní",J581,0)</f>
        <v>0</v>
      </c>
      <c r="BF581" s="149">
        <f>IF(N581="snížená",J581,0)</f>
        <v>0</v>
      </c>
      <c r="BG581" s="149">
        <f>IF(N581="zákl. přenesená",J581,0)</f>
        <v>0</v>
      </c>
      <c r="BH581" s="149">
        <f>IF(N581="sníž. přenesená",J581,0)</f>
        <v>0</v>
      </c>
      <c r="BI581" s="149">
        <f>IF(N581="nulová",J581,0)</f>
        <v>0</v>
      </c>
      <c r="BJ581" s="17" t="s">
        <v>90</v>
      </c>
      <c r="BK581" s="149">
        <f>ROUND(I581*H581,2)</f>
        <v>0</v>
      </c>
      <c r="BL581" s="17" t="s">
        <v>168</v>
      </c>
      <c r="BM581" s="148" t="s">
        <v>720</v>
      </c>
    </row>
    <row r="582" spans="2:65" s="12" customFormat="1" ht="11.25">
      <c r="B582" s="150"/>
      <c r="D582" s="151" t="s">
        <v>170</v>
      </c>
      <c r="E582" s="152" t="s">
        <v>1</v>
      </c>
      <c r="F582" s="153" t="s">
        <v>721</v>
      </c>
      <c r="H582" s="152" t="s">
        <v>1</v>
      </c>
      <c r="I582" s="154"/>
      <c r="L582" s="150"/>
      <c r="M582" s="155"/>
      <c r="T582" s="156"/>
      <c r="AT582" s="152" t="s">
        <v>170</v>
      </c>
      <c r="AU582" s="152" t="s">
        <v>92</v>
      </c>
      <c r="AV582" s="12" t="s">
        <v>90</v>
      </c>
      <c r="AW582" s="12" t="s">
        <v>39</v>
      </c>
      <c r="AX582" s="12" t="s">
        <v>83</v>
      </c>
      <c r="AY582" s="152" t="s">
        <v>161</v>
      </c>
    </row>
    <row r="583" spans="2:65" s="13" customFormat="1" ht="11.25">
      <c r="B583" s="157"/>
      <c r="D583" s="151" t="s">
        <v>170</v>
      </c>
      <c r="E583" s="158" t="s">
        <v>1</v>
      </c>
      <c r="F583" s="159" t="s">
        <v>722</v>
      </c>
      <c r="H583" s="160">
        <v>1</v>
      </c>
      <c r="I583" s="161"/>
      <c r="L583" s="157"/>
      <c r="M583" s="162"/>
      <c r="T583" s="163"/>
      <c r="AT583" s="158" t="s">
        <v>170</v>
      </c>
      <c r="AU583" s="158" t="s">
        <v>92</v>
      </c>
      <c r="AV583" s="13" t="s">
        <v>92</v>
      </c>
      <c r="AW583" s="13" t="s">
        <v>39</v>
      </c>
      <c r="AX583" s="13" t="s">
        <v>90</v>
      </c>
      <c r="AY583" s="158" t="s">
        <v>161</v>
      </c>
    </row>
    <row r="584" spans="2:65" s="11" customFormat="1" ht="22.9" customHeight="1">
      <c r="B584" s="125"/>
      <c r="D584" s="126" t="s">
        <v>82</v>
      </c>
      <c r="E584" s="135" t="s">
        <v>723</v>
      </c>
      <c r="F584" s="135" t="s">
        <v>724</v>
      </c>
      <c r="I584" s="128"/>
      <c r="J584" s="136">
        <f>BK584</f>
        <v>0</v>
      </c>
      <c r="L584" s="125"/>
      <c r="M584" s="130"/>
      <c r="P584" s="131">
        <f>SUM(P585:P596)</f>
        <v>0</v>
      </c>
      <c r="R584" s="131">
        <f>SUM(R585:R596)</f>
        <v>4.6172499999999998E-2</v>
      </c>
      <c r="T584" s="132">
        <f>SUM(T585:T596)</f>
        <v>0</v>
      </c>
      <c r="AR584" s="126" t="s">
        <v>90</v>
      </c>
      <c r="AT584" s="133" t="s">
        <v>82</v>
      </c>
      <c r="AU584" s="133" t="s">
        <v>90</v>
      </c>
      <c r="AY584" s="126" t="s">
        <v>161</v>
      </c>
      <c r="BK584" s="134">
        <f>SUM(BK585:BK596)</f>
        <v>0</v>
      </c>
    </row>
    <row r="585" spans="2:65" s="1" customFormat="1" ht="24.2" customHeight="1">
      <c r="B585" s="33"/>
      <c r="C585" s="137" t="s">
        <v>725</v>
      </c>
      <c r="D585" s="137" t="s">
        <v>163</v>
      </c>
      <c r="E585" s="138" t="s">
        <v>726</v>
      </c>
      <c r="F585" s="139" t="s">
        <v>727</v>
      </c>
      <c r="G585" s="140" t="s">
        <v>194</v>
      </c>
      <c r="H585" s="141">
        <v>8.3949999999999996</v>
      </c>
      <c r="I585" s="142"/>
      <c r="J585" s="143">
        <f>ROUND(I585*H585,2)</f>
        <v>0</v>
      </c>
      <c r="K585" s="139" t="s">
        <v>167</v>
      </c>
      <c r="L585" s="33"/>
      <c r="M585" s="144" t="s">
        <v>1</v>
      </c>
      <c r="N585" s="145" t="s">
        <v>48</v>
      </c>
      <c r="P585" s="146">
        <f>O585*H585</f>
        <v>0</v>
      </c>
      <c r="Q585" s="146">
        <v>5.4999999999999997E-3</v>
      </c>
      <c r="R585" s="146">
        <f>Q585*H585</f>
        <v>4.6172499999999998E-2</v>
      </c>
      <c r="S585" s="146">
        <v>0</v>
      </c>
      <c r="T585" s="147">
        <f>S585*H585</f>
        <v>0</v>
      </c>
      <c r="AR585" s="148" t="s">
        <v>168</v>
      </c>
      <c r="AT585" s="148" t="s">
        <v>163</v>
      </c>
      <c r="AU585" s="148" t="s">
        <v>92</v>
      </c>
      <c r="AY585" s="17" t="s">
        <v>161</v>
      </c>
      <c r="BE585" s="149">
        <f>IF(N585="základní",J585,0)</f>
        <v>0</v>
      </c>
      <c r="BF585" s="149">
        <f>IF(N585="snížená",J585,0)</f>
        <v>0</v>
      </c>
      <c r="BG585" s="149">
        <f>IF(N585="zákl. přenesená",J585,0)</f>
        <v>0</v>
      </c>
      <c r="BH585" s="149">
        <f>IF(N585="sníž. přenesená",J585,0)</f>
        <v>0</v>
      </c>
      <c r="BI585" s="149">
        <f>IF(N585="nulová",J585,0)</f>
        <v>0</v>
      </c>
      <c r="BJ585" s="17" t="s">
        <v>90</v>
      </c>
      <c r="BK585" s="149">
        <f>ROUND(I585*H585,2)</f>
        <v>0</v>
      </c>
      <c r="BL585" s="17" t="s">
        <v>168</v>
      </c>
      <c r="BM585" s="148" t="s">
        <v>728</v>
      </c>
    </row>
    <row r="586" spans="2:65" s="1" customFormat="1" ht="33" customHeight="1">
      <c r="B586" s="33"/>
      <c r="C586" s="137" t="s">
        <v>729</v>
      </c>
      <c r="D586" s="137" t="s">
        <v>163</v>
      </c>
      <c r="E586" s="138" t="s">
        <v>730</v>
      </c>
      <c r="F586" s="139" t="s">
        <v>731</v>
      </c>
      <c r="G586" s="140" t="s">
        <v>194</v>
      </c>
      <c r="H586" s="141">
        <v>372.93700000000001</v>
      </c>
      <c r="I586" s="142"/>
      <c r="J586" s="143">
        <f>ROUND(I586*H586,2)</f>
        <v>0</v>
      </c>
      <c r="K586" s="139" t="s">
        <v>167</v>
      </c>
      <c r="L586" s="33"/>
      <c r="M586" s="144" t="s">
        <v>1</v>
      </c>
      <c r="N586" s="145" t="s">
        <v>48</v>
      </c>
      <c r="P586" s="146">
        <f>O586*H586</f>
        <v>0</v>
      </c>
      <c r="Q586" s="146">
        <v>0</v>
      </c>
      <c r="R586" s="146">
        <f>Q586*H586</f>
        <v>0</v>
      </c>
      <c r="S586" s="146">
        <v>0</v>
      </c>
      <c r="T586" s="147">
        <f>S586*H586</f>
        <v>0</v>
      </c>
      <c r="AR586" s="148" t="s">
        <v>168</v>
      </c>
      <c r="AT586" s="148" t="s">
        <v>163</v>
      </c>
      <c r="AU586" s="148" t="s">
        <v>92</v>
      </c>
      <c r="AY586" s="17" t="s">
        <v>161</v>
      </c>
      <c r="BE586" s="149">
        <f>IF(N586="základní",J586,0)</f>
        <v>0</v>
      </c>
      <c r="BF586" s="149">
        <f>IF(N586="snížená",J586,0)</f>
        <v>0</v>
      </c>
      <c r="BG586" s="149">
        <f>IF(N586="zákl. přenesená",J586,0)</f>
        <v>0</v>
      </c>
      <c r="BH586" s="149">
        <f>IF(N586="sníž. přenesená",J586,0)</f>
        <v>0</v>
      </c>
      <c r="BI586" s="149">
        <f>IF(N586="nulová",J586,0)</f>
        <v>0</v>
      </c>
      <c r="BJ586" s="17" t="s">
        <v>90</v>
      </c>
      <c r="BK586" s="149">
        <f>ROUND(I586*H586,2)</f>
        <v>0</v>
      </c>
      <c r="BL586" s="17" t="s">
        <v>168</v>
      </c>
      <c r="BM586" s="148" t="s">
        <v>732</v>
      </c>
    </row>
    <row r="587" spans="2:65" s="1" customFormat="1" ht="24.2" customHeight="1">
      <c r="B587" s="33"/>
      <c r="C587" s="137" t="s">
        <v>584</v>
      </c>
      <c r="D587" s="137" t="s">
        <v>163</v>
      </c>
      <c r="E587" s="138" t="s">
        <v>733</v>
      </c>
      <c r="F587" s="139" t="s">
        <v>734</v>
      </c>
      <c r="G587" s="140" t="s">
        <v>194</v>
      </c>
      <c r="H587" s="141">
        <v>372.93700000000001</v>
      </c>
      <c r="I587" s="142"/>
      <c r="J587" s="143">
        <f>ROUND(I587*H587,2)</f>
        <v>0</v>
      </c>
      <c r="K587" s="139" t="s">
        <v>167</v>
      </c>
      <c r="L587" s="33"/>
      <c r="M587" s="144" t="s">
        <v>1</v>
      </c>
      <c r="N587" s="145" t="s">
        <v>48</v>
      </c>
      <c r="P587" s="146">
        <f>O587*H587</f>
        <v>0</v>
      </c>
      <c r="Q587" s="146">
        <v>0</v>
      </c>
      <c r="R587" s="146">
        <f>Q587*H587</f>
        <v>0</v>
      </c>
      <c r="S587" s="146">
        <v>0</v>
      </c>
      <c r="T587" s="147">
        <f>S587*H587</f>
        <v>0</v>
      </c>
      <c r="AR587" s="148" t="s">
        <v>168</v>
      </c>
      <c r="AT587" s="148" t="s">
        <v>163</v>
      </c>
      <c r="AU587" s="148" t="s">
        <v>92</v>
      </c>
      <c r="AY587" s="17" t="s">
        <v>161</v>
      </c>
      <c r="BE587" s="149">
        <f>IF(N587="základní",J587,0)</f>
        <v>0</v>
      </c>
      <c r="BF587" s="149">
        <f>IF(N587="snížená",J587,0)</f>
        <v>0</v>
      </c>
      <c r="BG587" s="149">
        <f>IF(N587="zákl. přenesená",J587,0)</f>
        <v>0</v>
      </c>
      <c r="BH587" s="149">
        <f>IF(N587="sníž. přenesená",J587,0)</f>
        <v>0</v>
      </c>
      <c r="BI587" s="149">
        <f>IF(N587="nulová",J587,0)</f>
        <v>0</v>
      </c>
      <c r="BJ587" s="17" t="s">
        <v>90</v>
      </c>
      <c r="BK587" s="149">
        <f>ROUND(I587*H587,2)</f>
        <v>0</v>
      </c>
      <c r="BL587" s="17" t="s">
        <v>168</v>
      </c>
      <c r="BM587" s="148" t="s">
        <v>735</v>
      </c>
    </row>
    <row r="588" spans="2:65" s="1" customFormat="1" ht="29.25">
      <c r="B588" s="33"/>
      <c r="D588" s="151" t="s">
        <v>182</v>
      </c>
      <c r="F588" s="164" t="s">
        <v>736</v>
      </c>
      <c r="I588" s="165"/>
      <c r="L588" s="33"/>
      <c r="M588" s="166"/>
      <c r="T588" s="57"/>
      <c r="AT588" s="17" t="s">
        <v>182</v>
      </c>
      <c r="AU588" s="17" t="s">
        <v>92</v>
      </c>
    </row>
    <row r="589" spans="2:65" s="1" customFormat="1" ht="24.2" customHeight="1">
      <c r="B589" s="33"/>
      <c r="C589" s="137" t="s">
        <v>737</v>
      </c>
      <c r="D589" s="137" t="s">
        <v>163</v>
      </c>
      <c r="E589" s="138" t="s">
        <v>738</v>
      </c>
      <c r="F589" s="139" t="s">
        <v>739</v>
      </c>
      <c r="G589" s="140" t="s">
        <v>194</v>
      </c>
      <c r="H589" s="141">
        <v>7085.8029999999999</v>
      </c>
      <c r="I589" s="142"/>
      <c r="J589" s="143">
        <f>ROUND(I589*H589,2)</f>
        <v>0</v>
      </c>
      <c r="K589" s="139" t="s">
        <v>167</v>
      </c>
      <c r="L589" s="33"/>
      <c r="M589" s="144" t="s">
        <v>1</v>
      </c>
      <c r="N589" s="145" t="s">
        <v>48</v>
      </c>
      <c r="P589" s="146">
        <f>O589*H589</f>
        <v>0</v>
      </c>
      <c r="Q589" s="146">
        <v>0</v>
      </c>
      <c r="R589" s="146">
        <f>Q589*H589</f>
        <v>0</v>
      </c>
      <c r="S589" s="146">
        <v>0</v>
      </c>
      <c r="T589" s="147">
        <f>S589*H589</f>
        <v>0</v>
      </c>
      <c r="AR589" s="148" t="s">
        <v>168</v>
      </c>
      <c r="AT589" s="148" t="s">
        <v>163</v>
      </c>
      <c r="AU589" s="148" t="s">
        <v>92</v>
      </c>
      <c r="AY589" s="17" t="s">
        <v>161</v>
      </c>
      <c r="BE589" s="149">
        <f>IF(N589="základní",J589,0)</f>
        <v>0</v>
      </c>
      <c r="BF589" s="149">
        <f>IF(N589="snížená",J589,0)</f>
        <v>0</v>
      </c>
      <c r="BG589" s="149">
        <f>IF(N589="zákl. přenesená",J589,0)</f>
        <v>0</v>
      </c>
      <c r="BH589" s="149">
        <f>IF(N589="sníž. přenesená",J589,0)</f>
        <v>0</v>
      </c>
      <c r="BI589" s="149">
        <f>IF(N589="nulová",J589,0)</f>
        <v>0</v>
      </c>
      <c r="BJ589" s="17" t="s">
        <v>90</v>
      </c>
      <c r="BK589" s="149">
        <f>ROUND(I589*H589,2)</f>
        <v>0</v>
      </c>
      <c r="BL589" s="17" t="s">
        <v>168</v>
      </c>
      <c r="BM589" s="148" t="s">
        <v>740</v>
      </c>
    </row>
    <row r="590" spans="2:65" s="1" customFormat="1" ht="48.75">
      <c r="B590" s="33"/>
      <c r="D590" s="151" t="s">
        <v>182</v>
      </c>
      <c r="F590" s="164" t="s">
        <v>741</v>
      </c>
      <c r="I590" s="165"/>
      <c r="L590" s="33"/>
      <c r="M590" s="166"/>
      <c r="T590" s="57"/>
      <c r="AT590" s="17" t="s">
        <v>182</v>
      </c>
      <c r="AU590" s="17" t="s">
        <v>92</v>
      </c>
    </row>
    <row r="591" spans="2:65" s="13" customFormat="1" ht="11.25">
      <c r="B591" s="157"/>
      <c r="D591" s="151" t="s">
        <v>170</v>
      </c>
      <c r="F591" s="159" t="s">
        <v>742</v>
      </c>
      <c r="H591" s="160">
        <v>7085.8029999999999</v>
      </c>
      <c r="I591" s="161"/>
      <c r="L591" s="157"/>
      <c r="M591" s="162"/>
      <c r="T591" s="163"/>
      <c r="AT591" s="158" t="s">
        <v>170</v>
      </c>
      <c r="AU591" s="158" t="s">
        <v>92</v>
      </c>
      <c r="AV591" s="13" t="s">
        <v>92</v>
      </c>
      <c r="AW591" s="13" t="s">
        <v>4</v>
      </c>
      <c r="AX591" s="13" t="s">
        <v>90</v>
      </c>
      <c r="AY591" s="158" t="s">
        <v>161</v>
      </c>
    </row>
    <row r="592" spans="2:65" s="1" customFormat="1" ht="33" customHeight="1">
      <c r="B592" s="33"/>
      <c r="C592" s="137" t="s">
        <v>597</v>
      </c>
      <c r="D592" s="137" t="s">
        <v>163</v>
      </c>
      <c r="E592" s="138" t="s">
        <v>743</v>
      </c>
      <c r="F592" s="139" t="s">
        <v>744</v>
      </c>
      <c r="G592" s="140" t="s">
        <v>194</v>
      </c>
      <c r="H592" s="141">
        <v>65.120999999999995</v>
      </c>
      <c r="I592" s="142"/>
      <c r="J592" s="143">
        <f>ROUND(I592*H592,2)</f>
        <v>0</v>
      </c>
      <c r="K592" s="139" t="s">
        <v>167</v>
      </c>
      <c r="L592" s="33"/>
      <c r="M592" s="144" t="s">
        <v>1</v>
      </c>
      <c r="N592" s="145" t="s">
        <v>48</v>
      </c>
      <c r="P592" s="146">
        <f>O592*H592</f>
        <v>0</v>
      </c>
      <c r="Q592" s="146">
        <v>0</v>
      </c>
      <c r="R592" s="146">
        <f>Q592*H592</f>
        <v>0</v>
      </c>
      <c r="S592" s="146">
        <v>0</v>
      </c>
      <c r="T592" s="147">
        <f>S592*H592</f>
        <v>0</v>
      </c>
      <c r="AR592" s="148" t="s">
        <v>168</v>
      </c>
      <c r="AT592" s="148" t="s">
        <v>163</v>
      </c>
      <c r="AU592" s="148" t="s">
        <v>92</v>
      </c>
      <c r="AY592" s="17" t="s">
        <v>161</v>
      </c>
      <c r="BE592" s="149">
        <f>IF(N592="základní",J592,0)</f>
        <v>0</v>
      </c>
      <c r="BF592" s="149">
        <f>IF(N592="snížená",J592,0)</f>
        <v>0</v>
      </c>
      <c r="BG592" s="149">
        <f>IF(N592="zákl. přenesená",J592,0)</f>
        <v>0</v>
      </c>
      <c r="BH592" s="149">
        <f>IF(N592="sníž. přenesená",J592,0)</f>
        <v>0</v>
      </c>
      <c r="BI592" s="149">
        <f>IF(N592="nulová",J592,0)</f>
        <v>0</v>
      </c>
      <c r="BJ592" s="17" t="s">
        <v>90</v>
      </c>
      <c r="BK592" s="149">
        <f>ROUND(I592*H592,2)</f>
        <v>0</v>
      </c>
      <c r="BL592" s="17" t="s">
        <v>168</v>
      </c>
      <c r="BM592" s="148" t="s">
        <v>745</v>
      </c>
    </row>
    <row r="593" spans="2:65" s="1" customFormat="1" ht="37.9" customHeight="1">
      <c r="B593" s="33"/>
      <c r="C593" s="137" t="s">
        <v>746</v>
      </c>
      <c r="D593" s="137" t="s">
        <v>163</v>
      </c>
      <c r="E593" s="138" t="s">
        <v>747</v>
      </c>
      <c r="F593" s="139" t="s">
        <v>748</v>
      </c>
      <c r="G593" s="140" t="s">
        <v>194</v>
      </c>
      <c r="H593" s="141">
        <v>8.3949999999999996</v>
      </c>
      <c r="I593" s="142"/>
      <c r="J593" s="143">
        <f>ROUND(I593*H593,2)</f>
        <v>0</v>
      </c>
      <c r="K593" s="139" t="s">
        <v>167</v>
      </c>
      <c r="L593" s="33"/>
      <c r="M593" s="144" t="s">
        <v>1</v>
      </c>
      <c r="N593" s="145" t="s">
        <v>48</v>
      </c>
      <c r="P593" s="146">
        <f>O593*H593</f>
        <v>0</v>
      </c>
      <c r="Q593" s="146">
        <v>0</v>
      </c>
      <c r="R593" s="146">
        <f>Q593*H593</f>
        <v>0</v>
      </c>
      <c r="S593" s="146">
        <v>0</v>
      </c>
      <c r="T593" s="147">
        <f>S593*H593</f>
        <v>0</v>
      </c>
      <c r="AR593" s="148" t="s">
        <v>168</v>
      </c>
      <c r="AT593" s="148" t="s">
        <v>163</v>
      </c>
      <c r="AU593" s="148" t="s">
        <v>92</v>
      </c>
      <c r="AY593" s="17" t="s">
        <v>161</v>
      </c>
      <c r="BE593" s="149">
        <f>IF(N593="základní",J593,0)</f>
        <v>0</v>
      </c>
      <c r="BF593" s="149">
        <f>IF(N593="snížená",J593,0)</f>
        <v>0</v>
      </c>
      <c r="BG593" s="149">
        <f>IF(N593="zákl. přenesená",J593,0)</f>
        <v>0</v>
      </c>
      <c r="BH593" s="149">
        <f>IF(N593="sníž. přenesená",J593,0)</f>
        <v>0</v>
      </c>
      <c r="BI593" s="149">
        <f>IF(N593="nulová",J593,0)</f>
        <v>0</v>
      </c>
      <c r="BJ593" s="17" t="s">
        <v>90</v>
      </c>
      <c r="BK593" s="149">
        <f>ROUND(I593*H593,2)</f>
        <v>0</v>
      </c>
      <c r="BL593" s="17" t="s">
        <v>168</v>
      </c>
      <c r="BM593" s="148" t="s">
        <v>749</v>
      </c>
    </row>
    <row r="594" spans="2:65" s="1" customFormat="1" ht="33" customHeight="1">
      <c r="B594" s="33"/>
      <c r="C594" s="137" t="s">
        <v>601</v>
      </c>
      <c r="D594" s="137" t="s">
        <v>163</v>
      </c>
      <c r="E594" s="138" t="s">
        <v>750</v>
      </c>
      <c r="F594" s="139" t="s">
        <v>751</v>
      </c>
      <c r="G594" s="140" t="s">
        <v>194</v>
      </c>
      <c r="H594" s="141">
        <v>19.718</v>
      </c>
      <c r="I594" s="142"/>
      <c r="J594" s="143">
        <f>ROUND(I594*H594,2)</f>
        <v>0</v>
      </c>
      <c r="K594" s="139" t="s">
        <v>167</v>
      </c>
      <c r="L594" s="33"/>
      <c r="M594" s="144" t="s">
        <v>1</v>
      </c>
      <c r="N594" s="145" t="s">
        <v>48</v>
      </c>
      <c r="P594" s="146">
        <f>O594*H594</f>
        <v>0</v>
      </c>
      <c r="Q594" s="146">
        <v>0</v>
      </c>
      <c r="R594" s="146">
        <f>Q594*H594</f>
        <v>0</v>
      </c>
      <c r="S594" s="146">
        <v>0</v>
      </c>
      <c r="T594" s="147">
        <f>S594*H594</f>
        <v>0</v>
      </c>
      <c r="AR594" s="148" t="s">
        <v>168</v>
      </c>
      <c r="AT594" s="148" t="s">
        <v>163</v>
      </c>
      <c r="AU594" s="148" t="s">
        <v>92</v>
      </c>
      <c r="AY594" s="17" t="s">
        <v>161</v>
      </c>
      <c r="BE594" s="149">
        <f>IF(N594="základní",J594,0)</f>
        <v>0</v>
      </c>
      <c r="BF594" s="149">
        <f>IF(N594="snížená",J594,0)</f>
        <v>0</v>
      </c>
      <c r="BG594" s="149">
        <f>IF(N594="zákl. přenesená",J594,0)</f>
        <v>0</v>
      </c>
      <c r="BH594" s="149">
        <f>IF(N594="sníž. přenesená",J594,0)</f>
        <v>0</v>
      </c>
      <c r="BI594" s="149">
        <f>IF(N594="nulová",J594,0)</f>
        <v>0</v>
      </c>
      <c r="BJ594" s="17" t="s">
        <v>90</v>
      </c>
      <c r="BK594" s="149">
        <f>ROUND(I594*H594,2)</f>
        <v>0</v>
      </c>
      <c r="BL594" s="17" t="s">
        <v>168</v>
      </c>
      <c r="BM594" s="148" t="s">
        <v>752</v>
      </c>
    </row>
    <row r="595" spans="2:65" s="1" customFormat="1" ht="44.25" customHeight="1">
      <c r="B595" s="33"/>
      <c r="C595" s="137" t="s">
        <v>753</v>
      </c>
      <c r="D595" s="137" t="s">
        <v>163</v>
      </c>
      <c r="E595" s="138" t="s">
        <v>754</v>
      </c>
      <c r="F595" s="139" t="s">
        <v>755</v>
      </c>
      <c r="G595" s="140" t="s">
        <v>194</v>
      </c>
      <c r="H595" s="141">
        <v>272.06200000000001</v>
      </c>
      <c r="I595" s="142"/>
      <c r="J595" s="143">
        <f>ROUND(I595*H595,2)</f>
        <v>0</v>
      </c>
      <c r="K595" s="139" t="s">
        <v>167</v>
      </c>
      <c r="L595" s="33"/>
      <c r="M595" s="144" t="s">
        <v>1</v>
      </c>
      <c r="N595" s="145" t="s">
        <v>48</v>
      </c>
      <c r="P595" s="146">
        <f>O595*H595</f>
        <v>0</v>
      </c>
      <c r="Q595" s="146">
        <v>0</v>
      </c>
      <c r="R595" s="146">
        <f>Q595*H595</f>
        <v>0</v>
      </c>
      <c r="S595" s="146">
        <v>0</v>
      </c>
      <c r="T595" s="147">
        <f>S595*H595</f>
        <v>0</v>
      </c>
      <c r="AR595" s="148" t="s">
        <v>168</v>
      </c>
      <c r="AT595" s="148" t="s">
        <v>163</v>
      </c>
      <c r="AU595" s="148" t="s">
        <v>92</v>
      </c>
      <c r="AY595" s="17" t="s">
        <v>161</v>
      </c>
      <c r="BE595" s="149">
        <f>IF(N595="základní",J595,0)</f>
        <v>0</v>
      </c>
      <c r="BF595" s="149">
        <f>IF(N595="snížená",J595,0)</f>
        <v>0</v>
      </c>
      <c r="BG595" s="149">
        <f>IF(N595="zákl. přenesená",J595,0)</f>
        <v>0</v>
      </c>
      <c r="BH595" s="149">
        <f>IF(N595="sníž. přenesená",J595,0)</f>
        <v>0</v>
      </c>
      <c r="BI595" s="149">
        <f>IF(N595="nulová",J595,0)</f>
        <v>0</v>
      </c>
      <c r="BJ595" s="17" t="s">
        <v>90</v>
      </c>
      <c r="BK595" s="149">
        <f>ROUND(I595*H595,2)</f>
        <v>0</v>
      </c>
      <c r="BL595" s="17" t="s">
        <v>168</v>
      </c>
      <c r="BM595" s="148" t="s">
        <v>756</v>
      </c>
    </row>
    <row r="596" spans="2:65" s="1" customFormat="1" ht="44.25" customHeight="1">
      <c r="B596" s="33"/>
      <c r="C596" s="137" t="s">
        <v>605</v>
      </c>
      <c r="D596" s="137" t="s">
        <v>163</v>
      </c>
      <c r="E596" s="138" t="s">
        <v>757</v>
      </c>
      <c r="F596" s="139" t="s">
        <v>758</v>
      </c>
      <c r="G596" s="140" t="s">
        <v>194</v>
      </c>
      <c r="H596" s="141">
        <v>7.641</v>
      </c>
      <c r="I596" s="142"/>
      <c r="J596" s="143">
        <f>ROUND(I596*H596,2)</f>
        <v>0</v>
      </c>
      <c r="K596" s="139" t="s">
        <v>167</v>
      </c>
      <c r="L596" s="33"/>
      <c r="M596" s="144" t="s">
        <v>1</v>
      </c>
      <c r="N596" s="145" t="s">
        <v>48</v>
      </c>
      <c r="P596" s="146">
        <f>O596*H596</f>
        <v>0</v>
      </c>
      <c r="Q596" s="146">
        <v>0</v>
      </c>
      <c r="R596" s="146">
        <f>Q596*H596</f>
        <v>0</v>
      </c>
      <c r="S596" s="146">
        <v>0</v>
      </c>
      <c r="T596" s="147">
        <f>S596*H596</f>
        <v>0</v>
      </c>
      <c r="AR596" s="148" t="s">
        <v>168</v>
      </c>
      <c r="AT596" s="148" t="s">
        <v>163</v>
      </c>
      <c r="AU596" s="148" t="s">
        <v>92</v>
      </c>
      <c r="AY596" s="17" t="s">
        <v>161</v>
      </c>
      <c r="BE596" s="149">
        <f>IF(N596="základní",J596,0)</f>
        <v>0</v>
      </c>
      <c r="BF596" s="149">
        <f>IF(N596="snížená",J596,0)</f>
        <v>0</v>
      </c>
      <c r="BG596" s="149">
        <f>IF(N596="zákl. přenesená",J596,0)</f>
        <v>0</v>
      </c>
      <c r="BH596" s="149">
        <f>IF(N596="sníž. přenesená",J596,0)</f>
        <v>0</v>
      </c>
      <c r="BI596" s="149">
        <f>IF(N596="nulová",J596,0)</f>
        <v>0</v>
      </c>
      <c r="BJ596" s="17" t="s">
        <v>90</v>
      </c>
      <c r="BK596" s="149">
        <f>ROUND(I596*H596,2)</f>
        <v>0</v>
      </c>
      <c r="BL596" s="17" t="s">
        <v>168</v>
      </c>
      <c r="BM596" s="148" t="s">
        <v>759</v>
      </c>
    </row>
    <row r="597" spans="2:65" s="11" customFormat="1" ht="22.9" customHeight="1">
      <c r="B597" s="125"/>
      <c r="D597" s="126" t="s">
        <v>82</v>
      </c>
      <c r="E597" s="135" t="s">
        <v>760</v>
      </c>
      <c r="F597" s="135" t="s">
        <v>761</v>
      </c>
      <c r="I597" s="128"/>
      <c r="J597" s="136">
        <f>BK597</f>
        <v>0</v>
      </c>
      <c r="L597" s="125"/>
      <c r="M597" s="130"/>
      <c r="P597" s="131">
        <f>P598</f>
        <v>0</v>
      </c>
      <c r="R597" s="131">
        <f>R598</f>
        <v>0</v>
      </c>
      <c r="T597" s="132">
        <f>T598</f>
        <v>0</v>
      </c>
      <c r="AR597" s="126" t="s">
        <v>90</v>
      </c>
      <c r="AT597" s="133" t="s">
        <v>82</v>
      </c>
      <c r="AU597" s="133" t="s">
        <v>90</v>
      </c>
      <c r="AY597" s="126" t="s">
        <v>161</v>
      </c>
      <c r="BK597" s="134">
        <f>BK598</f>
        <v>0</v>
      </c>
    </row>
    <row r="598" spans="2:65" s="1" customFormat="1" ht="24.2" customHeight="1">
      <c r="B598" s="33"/>
      <c r="C598" s="137" t="s">
        <v>762</v>
      </c>
      <c r="D598" s="137" t="s">
        <v>163</v>
      </c>
      <c r="E598" s="138" t="s">
        <v>763</v>
      </c>
      <c r="F598" s="139" t="s">
        <v>764</v>
      </c>
      <c r="G598" s="140" t="s">
        <v>194</v>
      </c>
      <c r="H598" s="141">
        <v>401.17399999999998</v>
      </c>
      <c r="I598" s="142"/>
      <c r="J598" s="143">
        <f>ROUND(I598*H598,2)</f>
        <v>0</v>
      </c>
      <c r="K598" s="139" t="s">
        <v>167</v>
      </c>
      <c r="L598" s="33"/>
      <c r="M598" s="144" t="s">
        <v>1</v>
      </c>
      <c r="N598" s="145" t="s">
        <v>48</v>
      </c>
      <c r="P598" s="146">
        <f>O598*H598</f>
        <v>0</v>
      </c>
      <c r="Q598" s="146">
        <v>0</v>
      </c>
      <c r="R598" s="146">
        <f>Q598*H598</f>
        <v>0</v>
      </c>
      <c r="S598" s="146">
        <v>0</v>
      </c>
      <c r="T598" s="147">
        <f>S598*H598</f>
        <v>0</v>
      </c>
      <c r="AR598" s="148" t="s">
        <v>168</v>
      </c>
      <c r="AT598" s="148" t="s">
        <v>163</v>
      </c>
      <c r="AU598" s="148" t="s">
        <v>92</v>
      </c>
      <c r="AY598" s="17" t="s">
        <v>161</v>
      </c>
      <c r="BE598" s="149">
        <f>IF(N598="základní",J598,0)</f>
        <v>0</v>
      </c>
      <c r="BF598" s="149">
        <f>IF(N598="snížená",J598,0)</f>
        <v>0</v>
      </c>
      <c r="BG598" s="149">
        <f>IF(N598="zákl. přenesená",J598,0)</f>
        <v>0</v>
      </c>
      <c r="BH598" s="149">
        <f>IF(N598="sníž. přenesená",J598,0)</f>
        <v>0</v>
      </c>
      <c r="BI598" s="149">
        <f>IF(N598="nulová",J598,0)</f>
        <v>0</v>
      </c>
      <c r="BJ598" s="17" t="s">
        <v>90</v>
      </c>
      <c r="BK598" s="149">
        <f>ROUND(I598*H598,2)</f>
        <v>0</v>
      </c>
      <c r="BL598" s="17" t="s">
        <v>168</v>
      </c>
      <c r="BM598" s="148" t="s">
        <v>765</v>
      </c>
    </row>
    <row r="599" spans="2:65" s="11" customFormat="1" ht="25.9" customHeight="1">
      <c r="B599" s="125"/>
      <c r="D599" s="126" t="s">
        <v>82</v>
      </c>
      <c r="E599" s="127" t="s">
        <v>766</v>
      </c>
      <c r="F599" s="127" t="s">
        <v>767</v>
      </c>
      <c r="I599" s="128"/>
      <c r="J599" s="129">
        <f>BK599</f>
        <v>0</v>
      </c>
      <c r="L599" s="125"/>
      <c r="M599" s="130"/>
      <c r="P599" s="131">
        <f>P600+P617+P689+P736+P740+P750+P801+P830+P834+P951+P1043+P1080+P1219+P1247+P1277+P1285+P1296+P1851</f>
        <v>0</v>
      </c>
      <c r="R599" s="131">
        <f>R600+R617+R689+R736+R740+R750+R801+R830+R834+R951+R1043+R1080+R1219+R1247+R1277+R1285+R1296+R1851</f>
        <v>441.59455009000004</v>
      </c>
      <c r="T599" s="132">
        <f>T600+T617+T689+T736+T740+T750+T801+T830+T834+T951+T1043+T1080+T1219+T1247+T1277+T1285+T1296+T1851</f>
        <v>99.714850769999998</v>
      </c>
      <c r="AR599" s="126" t="s">
        <v>92</v>
      </c>
      <c r="AT599" s="133" t="s">
        <v>82</v>
      </c>
      <c r="AU599" s="133" t="s">
        <v>83</v>
      </c>
      <c r="AY599" s="126" t="s">
        <v>161</v>
      </c>
      <c r="BK599" s="134">
        <f>BK600+BK617+BK689+BK736+BK740+BK750+BK801+BK830+BK834+BK951+BK1043+BK1080+BK1219+BK1247+BK1277+BK1285+BK1296+BK1851</f>
        <v>0</v>
      </c>
    </row>
    <row r="600" spans="2:65" s="11" customFormat="1" ht="22.9" customHeight="1">
      <c r="B600" s="125"/>
      <c r="D600" s="126" t="s">
        <v>82</v>
      </c>
      <c r="E600" s="135" t="s">
        <v>768</v>
      </c>
      <c r="F600" s="135" t="s">
        <v>769</v>
      </c>
      <c r="I600" s="128"/>
      <c r="J600" s="136">
        <f>BK600</f>
        <v>0</v>
      </c>
      <c r="L600" s="125"/>
      <c r="M600" s="130"/>
      <c r="P600" s="131">
        <f>SUM(P601:P616)</f>
        <v>0</v>
      </c>
      <c r="R600" s="131">
        <f>SUM(R601:R616)</f>
        <v>5.7897400000000002E-2</v>
      </c>
      <c r="T600" s="132">
        <f>SUM(T601:T616)</f>
        <v>0</v>
      </c>
      <c r="AR600" s="126" t="s">
        <v>92</v>
      </c>
      <c r="AT600" s="133" t="s">
        <v>82</v>
      </c>
      <c r="AU600" s="133" t="s">
        <v>90</v>
      </c>
      <c r="AY600" s="126" t="s">
        <v>161</v>
      </c>
      <c r="BK600" s="134">
        <f>SUM(BK601:BK616)</f>
        <v>0</v>
      </c>
    </row>
    <row r="601" spans="2:65" s="1" customFormat="1" ht="24.2" customHeight="1">
      <c r="B601" s="33"/>
      <c r="C601" s="137" t="s">
        <v>608</v>
      </c>
      <c r="D601" s="137" t="s">
        <v>163</v>
      </c>
      <c r="E601" s="138" t="s">
        <v>770</v>
      </c>
      <c r="F601" s="139" t="s">
        <v>771</v>
      </c>
      <c r="G601" s="140" t="s">
        <v>188</v>
      </c>
      <c r="H601" s="141">
        <v>8.3049999999999997</v>
      </c>
      <c r="I601" s="142"/>
      <c r="J601" s="143">
        <f>ROUND(I601*H601,2)</f>
        <v>0</v>
      </c>
      <c r="K601" s="139" t="s">
        <v>167</v>
      </c>
      <c r="L601" s="33"/>
      <c r="M601" s="144" t="s">
        <v>1</v>
      </c>
      <c r="N601" s="145" t="s">
        <v>48</v>
      </c>
      <c r="P601" s="146">
        <f>O601*H601</f>
        <v>0</v>
      </c>
      <c r="Q601" s="146">
        <v>0</v>
      </c>
      <c r="R601" s="146">
        <f>Q601*H601</f>
        <v>0</v>
      </c>
      <c r="S601" s="146">
        <v>0</v>
      </c>
      <c r="T601" s="147">
        <f>S601*H601</f>
        <v>0</v>
      </c>
      <c r="AR601" s="148" t="s">
        <v>242</v>
      </c>
      <c r="AT601" s="148" t="s">
        <v>163</v>
      </c>
      <c r="AU601" s="148" t="s">
        <v>92</v>
      </c>
      <c r="AY601" s="17" t="s">
        <v>161</v>
      </c>
      <c r="BE601" s="149">
        <f>IF(N601="základní",J601,0)</f>
        <v>0</v>
      </c>
      <c r="BF601" s="149">
        <f>IF(N601="snížená",J601,0)</f>
        <v>0</v>
      </c>
      <c r="BG601" s="149">
        <f>IF(N601="zákl. přenesená",J601,0)</f>
        <v>0</v>
      </c>
      <c r="BH601" s="149">
        <f>IF(N601="sníž. přenesená",J601,0)</f>
        <v>0</v>
      </c>
      <c r="BI601" s="149">
        <f>IF(N601="nulová",J601,0)</f>
        <v>0</v>
      </c>
      <c r="BJ601" s="17" t="s">
        <v>90</v>
      </c>
      <c r="BK601" s="149">
        <f>ROUND(I601*H601,2)</f>
        <v>0</v>
      </c>
      <c r="BL601" s="17" t="s">
        <v>242</v>
      </c>
      <c r="BM601" s="148" t="s">
        <v>772</v>
      </c>
    </row>
    <row r="602" spans="2:65" s="12" customFormat="1" ht="11.25">
      <c r="B602" s="150"/>
      <c r="D602" s="151" t="s">
        <v>170</v>
      </c>
      <c r="E602" s="152" t="s">
        <v>1</v>
      </c>
      <c r="F602" s="153" t="s">
        <v>171</v>
      </c>
      <c r="H602" s="152" t="s">
        <v>1</v>
      </c>
      <c r="I602" s="154"/>
      <c r="L602" s="150"/>
      <c r="M602" s="155"/>
      <c r="T602" s="156"/>
      <c r="AT602" s="152" t="s">
        <v>170</v>
      </c>
      <c r="AU602" s="152" t="s">
        <v>92</v>
      </c>
      <c r="AV602" s="12" t="s">
        <v>90</v>
      </c>
      <c r="AW602" s="12" t="s">
        <v>39</v>
      </c>
      <c r="AX602" s="12" t="s">
        <v>83</v>
      </c>
      <c r="AY602" s="152" t="s">
        <v>161</v>
      </c>
    </row>
    <row r="603" spans="2:65" s="13" customFormat="1" ht="11.25">
      <c r="B603" s="157"/>
      <c r="D603" s="151" t="s">
        <v>170</v>
      </c>
      <c r="E603" s="158" t="s">
        <v>1</v>
      </c>
      <c r="F603" s="159" t="s">
        <v>190</v>
      </c>
      <c r="H603" s="160">
        <v>8.3049999999999997</v>
      </c>
      <c r="I603" s="161"/>
      <c r="L603" s="157"/>
      <c r="M603" s="162"/>
      <c r="T603" s="163"/>
      <c r="AT603" s="158" t="s">
        <v>170</v>
      </c>
      <c r="AU603" s="158" t="s">
        <v>92</v>
      </c>
      <c r="AV603" s="13" t="s">
        <v>92</v>
      </c>
      <c r="AW603" s="13" t="s">
        <v>39</v>
      </c>
      <c r="AX603" s="13" t="s">
        <v>90</v>
      </c>
      <c r="AY603" s="158" t="s">
        <v>161</v>
      </c>
    </row>
    <row r="604" spans="2:65" s="1" customFormat="1" ht="16.5" customHeight="1">
      <c r="B604" s="33"/>
      <c r="C604" s="181" t="s">
        <v>773</v>
      </c>
      <c r="D604" s="181" t="s">
        <v>529</v>
      </c>
      <c r="E604" s="182" t="s">
        <v>774</v>
      </c>
      <c r="F604" s="183" t="s">
        <v>775</v>
      </c>
      <c r="G604" s="184" t="s">
        <v>194</v>
      </c>
      <c r="H604" s="185">
        <v>3.0000000000000001E-3</v>
      </c>
      <c r="I604" s="186"/>
      <c r="J604" s="187">
        <f>ROUND(I604*H604,2)</f>
        <v>0</v>
      </c>
      <c r="K604" s="183" t="s">
        <v>167</v>
      </c>
      <c r="L604" s="188"/>
      <c r="M604" s="189" t="s">
        <v>1</v>
      </c>
      <c r="N604" s="190" t="s">
        <v>48</v>
      </c>
      <c r="P604" s="146">
        <f>O604*H604</f>
        <v>0</v>
      </c>
      <c r="Q604" s="146">
        <v>1</v>
      </c>
      <c r="R604" s="146">
        <f>Q604*H604</f>
        <v>3.0000000000000001E-3</v>
      </c>
      <c r="S604" s="146">
        <v>0</v>
      </c>
      <c r="T604" s="147">
        <f>S604*H604</f>
        <v>0</v>
      </c>
      <c r="AR604" s="148" t="s">
        <v>314</v>
      </c>
      <c r="AT604" s="148" t="s">
        <v>529</v>
      </c>
      <c r="AU604" s="148" t="s">
        <v>92</v>
      </c>
      <c r="AY604" s="17" t="s">
        <v>161</v>
      </c>
      <c r="BE604" s="149">
        <f>IF(N604="základní",J604,0)</f>
        <v>0</v>
      </c>
      <c r="BF604" s="149">
        <f>IF(N604="snížená",J604,0)</f>
        <v>0</v>
      </c>
      <c r="BG604" s="149">
        <f>IF(N604="zákl. přenesená",J604,0)</f>
        <v>0</v>
      </c>
      <c r="BH604" s="149">
        <f>IF(N604="sníž. přenesená",J604,0)</f>
        <v>0</v>
      </c>
      <c r="BI604" s="149">
        <f>IF(N604="nulová",J604,0)</f>
        <v>0</v>
      </c>
      <c r="BJ604" s="17" t="s">
        <v>90</v>
      </c>
      <c r="BK604" s="149">
        <f>ROUND(I604*H604,2)</f>
        <v>0</v>
      </c>
      <c r="BL604" s="17" t="s">
        <v>242</v>
      </c>
      <c r="BM604" s="148" t="s">
        <v>776</v>
      </c>
    </row>
    <row r="605" spans="2:65" s="12" customFormat="1" ht="11.25">
      <c r="B605" s="150"/>
      <c r="D605" s="151" t="s">
        <v>170</v>
      </c>
      <c r="E605" s="152" t="s">
        <v>1</v>
      </c>
      <c r="F605" s="153" t="s">
        <v>171</v>
      </c>
      <c r="H605" s="152" t="s">
        <v>1</v>
      </c>
      <c r="I605" s="154"/>
      <c r="L605" s="150"/>
      <c r="M605" s="155"/>
      <c r="T605" s="156"/>
      <c r="AT605" s="152" t="s">
        <v>170</v>
      </c>
      <c r="AU605" s="152" t="s">
        <v>92</v>
      </c>
      <c r="AV605" s="12" t="s">
        <v>90</v>
      </c>
      <c r="AW605" s="12" t="s">
        <v>39</v>
      </c>
      <c r="AX605" s="12" t="s">
        <v>83</v>
      </c>
      <c r="AY605" s="152" t="s">
        <v>161</v>
      </c>
    </row>
    <row r="606" spans="2:65" s="13" customFormat="1" ht="11.25">
      <c r="B606" s="157"/>
      <c r="D606" s="151" t="s">
        <v>170</v>
      </c>
      <c r="E606" s="158" t="s">
        <v>1</v>
      </c>
      <c r="F606" s="159" t="s">
        <v>190</v>
      </c>
      <c r="H606" s="160">
        <v>8.3049999999999997</v>
      </c>
      <c r="I606" s="161"/>
      <c r="L606" s="157"/>
      <c r="M606" s="162"/>
      <c r="T606" s="163"/>
      <c r="AT606" s="158" t="s">
        <v>170</v>
      </c>
      <c r="AU606" s="158" t="s">
        <v>92</v>
      </c>
      <c r="AV606" s="13" t="s">
        <v>92</v>
      </c>
      <c r="AW606" s="13" t="s">
        <v>39</v>
      </c>
      <c r="AX606" s="13" t="s">
        <v>90</v>
      </c>
      <c r="AY606" s="158" t="s">
        <v>161</v>
      </c>
    </row>
    <row r="607" spans="2:65" s="13" customFormat="1" ht="11.25">
      <c r="B607" s="157"/>
      <c r="D607" s="151" t="s">
        <v>170</v>
      </c>
      <c r="F607" s="159" t="s">
        <v>777</v>
      </c>
      <c r="H607" s="160">
        <v>3.0000000000000001E-3</v>
      </c>
      <c r="I607" s="161"/>
      <c r="L607" s="157"/>
      <c r="M607" s="162"/>
      <c r="T607" s="163"/>
      <c r="AT607" s="158" t="s">
        <v>170</v>
      </c>
      <c r="AU607" s="158" t="s">
        <v>92</v>
      </c>
      <c r="AV607" s="13" t="s">
        <v>92</v>
      </c>
      <c r="AW607" s="13" t="s">
        <v>4</v>
      </c>
      <c r="AX607" s="13" t="s">
        <v>90</v>
      </c>
      <c r="AY607" s="158" t="s">
        <v>161</v>
      </c>
    </row>
    <row r="608" spans="2:65" s="1" customFormat="1" ht="24.2" customHeight="1">
      <c r="B608" s="33"/>
      <c r="C608" s="137" t="s">
        <v>612</v>
      </c>
      <c r="D608" s="137" t="s">
        <v>163</v>
      </c>
      <c r="E608" s="138" t="s">
        <v>778</v>
      </c>
      <c r="F608" s="139" t="s">
        <v>779</v>
      </c>
      <c r="G608" s="140" t="s">
        <v>188</v>
      </c>
      <c r="H608" s="141">
        <v>8.3049999999999997</v>
      </c>
      <c r="I608" s="142"/>
      <c r="J608" s="143">
        <f>ROUND(I608*H608,2)</f>
        <v>0</v>
      </c>
      <c r="K608" s="139" t="s">
        <v>167</v>
      </c>
      <c r="L608" s="33"/>
      <c r="M608" s="144" t="s">
        <v>1</v>
      </c>
      <c r="N608" s="145" t="s">
        <v>48</v>
      </c>
      <c r="P608" s="146">
        <f>O608*H608</f>
        <v>0</v>
      </c>
      <c r="Q608" s="146">
        <v>4.0000000000000002E-4</v>
      </c>
      <c r="R608" s="146">
        <f>Q608*H608</f>
        <v>3.3219999999999999E-3</v>
      </c>
      <c r="S608" s="146">
        <v>0</v>
      </c>
      <c r="T608" s="147">
        <f>S608*H608</f>
        <v>0</v>
      </c>
      <c r="AR608" s="148" t="s">
        <v>242</v>
      </c>
      <c r="AT608" s="148" t="s">
        <v>163</v>
      </c>
      <c r="AU608" s="148" t="s">
        <v>92</v>
      </c>
      <c r="AY608" s="17" t="s">
        <v>161</v>
      </c>
      <c r="BE608" s="149">
        <f>IF(N608="základní",J608,0)</f>
        <v>0</v>
      </c>
      <c r="BF608" s="149">
        <f>IF(N608="snížená",J608,0)</f>
        <v>0</v>
      </c>
      <c r="BG608" s="149">
        <f>IF(N608="zákl. přenesená",J608,0)</f>
        <v>0</v>
      </c>
      <c r="BH608" s="149">
        <f>IF(N608="sníž. přenesená",J608,0)</f>
        <v>0</v>
      </c>
      <c r="BI608" s="149">
        <f>IF(N608="nulová",J608,0)</f>
        <v>0</v>
      </c>
      <c r="BJ608" s="17" t="s">
        <v>90</v>
      </c>
      <c r="BK608" s="149">
        <f>ROUND(I608*H608,2)</f>
        <v>0</v>
      </c>
      <c r="BL608" s="17" t="s">
        <v>242</v>
      </c>
      <c r="BM608" s="148" t="s">
        <v>780</v>
      </c>
    </row>
    <row r="609" spans="2:65" s="12" customFormat="1" ht="11.25">
      <c r="B609" s="150"/>
      <c r="D609" s="151" t="s">
        <v>170</v>
      </c>
      <c r="E609" s="152" t="s">
        <v>1</v>
      </c>
      <c r="F609" s="153" t="s">
        <v>171</v>
      </c>
      <c r="H609" s="152" t="s">
        <v>1</v>
      </c>
      <c r="I609" s="154"/>
      <c r="L609" s="150"/>
      <c r="M609" s="155"/>
      <c r="T609" s="156"/>
      <c r="AT609" s="152" t="s">
        <v>170</v>
      </c>
      <c r="AU609" s="152" t="s">
        <v>92</v>
      </c>
      <c r="AV609" s="12" t="s">
        <v>90</v>
      </c>
      <c r="AW609" s="12" t="s">
        <v>39</v>
      </c>
      <c r="AX609" s="12" t="s">
        <v>83</v>
      </c>
      <c r="AY609" s="152" t="s">
        <v>161</v>
      </c>
    </row>
    <row r="610" spans="2:65" s="13" customFormat="1" ht="11.25">
      <c r="B610" s="157"/>
      <c r="D610" s="151" t="s">
        <v>170</v>
      </c>
      <c r="E610" s="158" t="s">
        <v>1</v>
      </c>
      <c r="F610" s="159" t="s">
        <v>190</v>
      </c>
      <c r="H610" s="160">
        <v>8.3049999999999997</v>
      </c>
      <c r="I610" s="161"/>
      <c r="L610" s="157"/>
      <c r="M610" s="162"/>
      <c r="T610" s="163"/>
      <c r="AT610" s="158" t="s">
        <v>170</v>
      </c>
      <c r="AU610" s="158" t="s">
        <v>92</v>
      </c>
      <c r="AV610" s="13" t="s">
        <v>92</v>
      </c>
      <c r="AW610" s="13" t="s">
        <v>39</v>
      </c>
      <c r="AX610" s="13" t="s">
        <v>90</v>
      </c>
      <c r="AY610" s="158" t="s">
        <v>161</v>
      </c>
    </row>
    <row r="611" spans="2:65" s="1" customFormat="1" ht="44.25" customHeight="1">
      <c r="B611" s="33"/>
      <c r="C611" s="181" t="s">
        <v>781</v>
      </c>
      <c r="D611" s="181" t="s">
        <v>529</v>
      </c>
      <c r="E611" s="182" t="s">
        <v>782</v>
      </c>
      <c r="F611" s="183" t="s">
        <v>783</v>
      </c>
      <c r="G611" s="184" t="s">
        <v>188</v>
      </c>
      <c r="H611" s="185">
        <v>9.5510000000000002</v>
      </c>
      <c r="I611" s="186"/>
      <c r="J611" s="187">
        <f>ROUND(I611*H611,2)</f>
        <v>0</v>
      </c>
      <c r="K611" s="183" t="s">
        <v>167</v>
      </c>
      <c r="L611" s="188"/>
      <c r="M611" s="189" t="s">
        <v>1</v>
      </c>
      <c r="N611" s="190" t="s">
        <v>48</v>
      </c>
      <c r="P611" s="146">
        <f>O611*H611</f>
        <v>0</v>
      </c>
      <c r="Q611" s="146">
        <v>5.4000000000000003E-3</v>
      </c>
      <c r="R611" s="146">
        <f>Q611*H611</f>
        <v>5.15754E-2</v>
      </c>
      <c r="S611" s="146">
        <v>0</v>
      </c>
      <c r="T611" s="147">
        <f>S611*H611</f>
        <v>0</v>
      </c>
      <c r="AR611" s="148" t="s">
        <v>314</v>
      </c>
      <c r="AT611" s="148" t="s">
        <v>529</v>
      </c>
      <c r="AU611" s="148" t="s">
        <v>92</v>
      </c>
      <c r="AY611" s="17" t="s">
        <v>161</v>
      </c>
      <c r="BE611" s="149">
        <f>IF(N611="základní",J611,0)</f>
        <v>0</v>
      </c>
      <c r="BF611" s="149">
        <f>IF(N611="snížená",J611,0)</f>
        <v>0</v>
      </c>
      <c r="BG611" s="149">
        <f>IF(N611="zákl. přenesená",J611,0)</f>
        <v>0</v>
      </c>
      <c r="BH611" s="149">
        <f>IF(N611="sníž. přenesená",J611,0)</f>
        <v>0</v>
      </c>
      <c r="BI611" s="149">
        <f>IF(N611="nulová",J611,0)</f>
        <v>0</v>
      </c>
      <c r="BJ611" s="17" t="s">
        <v>90</v>
      </c>
      <c r="BK611" s="149">
        <f>ROUND(I611*H611,2)</f>
        <v>0</v>
      </c>
      <c r="BL611" s="17" t="s">
        <v>242</v>
      </c>
      <c r="BM611" s="148" t="s">
        <v>784</v>
      </c>
    </row>
    <row r="612" spans="2:65" s="1" customFormat="1" ht="19.5">
      <c r="B612" s="33"/>
      <c r="D612" s="151" t="s">
        <v>182</v>
      </c>
      <c r="F612" s="164" t="s">
        <v>785</v>
      </c>
      <c r="I612" s="165"/>
      <c r="L612" s="33"/>
      <c r="M612" s="166"/>
      <c r="T612" s="57"/>
      <c r="AT612" s="17" t="s">
        <v>182</v>
      </c>
      <c r="AU612" s="17" t="s">
        <v>92</v>
      </c>
    </row>
    <row r="613" spans="2:65" s="12" customFormat="1" ht="11.25">
      <c r="B613" s="150"/>
      <c r="D613" s="151" t="s">
        <v>170</v>
      </c>
      <c r="E613" s="152" t="s">
        <v>1</v>
      </c>
      <c r="F613" s="153" t="s">
        <v>171</v>
      </c>
      <c r="H613" s="152" t="s">
        <v>1</v>
      </c>
      <c r="I613" s="154"/>
      <c r="L613" s="150"/>
      <c r="M613" s="155"/>
      <c r="T613" s="156"/>
      <c r="AT613" s="152" t="s">
        <v>170</v>
      </c>
      <c r="AU613" s="152" t="s">
        <v>92</v>
      </c>
      <c r="AV613" s="12" t="s">
        <v>90</v>
      </c>
      <c r="AW613" s="12" t="s">
        <v>39</v>
      </c>
      <c r="AX613" s="12" t="s">
        <v>83</v>
      </c>
      <c r="AY613" s="152" t="s">
        <v>161</v>
      </c>
    </row>
    <row r="614" spans="2:65" s="13" customFormat="1" ht="11.25">
      <c r="B614" s="157"/>
      <c r="D614" s="151" t="s">
        <v>170</v>
      </c>
      <c r="E614" s="158" t="s">
        <v>1</v>
      </c>
      <c r="F614" s="159" t="s">
        <v>190</v>
      </c>
      <c r="H614" s="160">
        <v>8.3049999999999997</v>
      </c>
      <c r="I614" s="161"/>
      <c r="L614" s="157"/>
      <c r="M614" s="162"/>
      <c r="T614" s="163"/>
      <c r="AT614" s="158" t="s">
        <v>170</v>
      </c>
      <c r="AU614" s="158" t="s">
        <v>92</v>
      </c>
      <c r="AV614" s="13" t="s">
        <v>92</v>
      </c>
      <c r="AW614" s="13" t="s">
        <v>39</v>
      </c>
      <c r="AX614" s="13" t="s">
        <v>90</v>
      </c>
      <c r="AY614" s="158" t="s">
        <v>161</v>
      </c>
    </row>
    <row r="615" spans="2:65" s="13" customFormat="1" ht="11.25">
      <c r="B615" s="157"/>
      <c r="D615" s="151" t="s">
        <v>170</v>
      </c>
      <c r="F615" s="159" t="s">
        <v>786</v>
      </c>
      <c r="H615" s="160">
        <v>9.5510000000000002</v>
      </c>
      <c r="I615" s="161"/>
      <c r="L615" s="157"/>
      <c r="M615" s="162"/>
      <c r="T615" s="163"/>
      <c r="AT615" s="158" t="s">
        <v>170</v>
      </c>
      <c r="AU615" s="158" t="s">
        <v>92</v>
      </c>
      <c r="AV615" s="13" t="s">
        <v>92</v>
      </c>
      <c r="AW615" s="13" t="s">
        <v>4</v>
      </c>
      <c r="AX615" s="13" t="s">
        <v>90</v>
      </c>
      <c r="AY615" s="158" t="s">
        <v>161</v>
      </c>
    </row>
    <row r="616" spans="2:65" s="1" customFormat="1" ht="33" customHeight="1">
      <c r="B616" s="33"/>
      <c r="C616" s="137" t="s">
        <v>615</v>
      </c>
      <c r="D616" s="137" t="s">
        <v>163</v>
      </c>
      <c r="E616" s="138" t="s">
        <v>787</v>
      </c>
      <c r="F616" s="139" t="s">
        <v>788</v>
      </c>
      <c r="G616" s="140" t="s">
        <v>789</v>
      </c>
      <c r="H616" s="191"/>
      <c r="I616" s="142"/>
      <c r="J616" s="143">
        <f>ROUND(I616*H616,2)</f>
        <v>0</v>
      </c>
      <c r="K616" s="139" t="s">
        <v>167</v>
      </c>
      <c r="L616" s="33"/>
      <c r="M616" s="144" t="s">
        <v>1</v>
      </c>
      <c r="N616" s="145" t="s">
        <v>48</v>
      </c>
      <c r="P616" s="146">
        <f>O616*H616</f>
        <v>0</v>
      </c>
      <c r="Q616" s="146">
        <v>0</v>
      </c>
      <c r="R616" s="146">
        <f>Q616*H616</f>
        <v>0</v>
      </c>
      <c r="S616" s="146">
        <v>0</v>
      </c>
      <c r="T616" s="147">
        <f>S616*H616</f>
        <v>0</v>
      </c>
      <c r="AR616" s="148" t="s">
        <v>242</v>
      </c>
      <c r="AT616" s="148" t="s">
        <v>163</v>
      </c>
      <c r="AU616" s="148" t="s">
        <v>92</v>
      </c>
      <c r="AY616" s="17" t="s">
        <v>161</v>
      </c>
      <c r="BE616" s="149">
        <f>IF(N616="základní",J616,0)</f>
        <v>0</v>
      </c>
      <c r="BF616" s="149">
        <f>IF(N616="snížená",J616,0)</f>
        <v>0</v>
      </c>
      <c r="BG616" s="149">
        <f>IF(N616="zákl. přenesená",J616,0)</f>
        <v>0</v>
      </c>
      <c r="BH616" s="149">
        <f>IF(N616="sníž. přenesená",J616,0)</f>
        <v>0</v>
      </c>
      <c r="BI616" s="149">
        <f>IF(N616="nulová",J616,0)</f>
        <v>0</v>
      </c>
      <c r="BJ616" s="17" t="s">
        <v>90</v>
      </c>
      <c r="BK616" s="149">
        <f>ROUND(I616*H616,2)</f>
        <v>0</v>
      </c>
      <c r="BL616" s="17" t="s">
        <v>242</v>
      </c>
      <c r="BM616" s="148" t="s">
        <v>790</v>
      </c>
    </row>
    <row r="617" spans="2:65" s="11" customFormat="1" ht="22.9" customHeight="1">
      <c r="B617" s="125"/>
      <c r="D617" s="126" t="s">
        <v>82</v>
      </c>
      <c r="E617" s="135" t="s">
        <v>791</v>
      </c>
      <c r="F617" s="135" t="s">
        <v>792</v>
      </c>
      <c r="I617" s="128"/>
      <c r="J617" s="136">
        <f>BK617</f>
        <v>0</v>
      </c>
      <c r="L617" s="125"/>
      <c r="M617" s="130"/>
      <c r="P617" s="131">
        <f>SUM(P618:P688)</f>
        <v>0</v>
      </c>
      <c r="R617" s="131">
        <f>SUM(R618:R688)</f>
        <v>105.77522238000002</v>
      </c>
      <c r="T617" s="132">
        <f>SUM(T618:T688)</f>
        <v>7.6513150000000003</v>
      </c>
      <c r="AR617" s="126" t="s">
        <v>92</v>
      </c>
      <c r="AT617" s="133" t="s">
        <v>82</v>
      </c>
      <c r="AU617" s="133" t="s">
        <v>90</v>
      </c>
      <c r="AY617" s="126" t="s">
        <v>161</v>
      </c>
      <c r="BK617" s="134">
        <f>SUM(BK618:BK688)</f>
        <v>0</v>
      </c>
    </row>
    <row r="618" spans="2:65" s="1" customFormat="1" ht="16.5" customHeight="1">
      <c r="B618" s="33"/>
      <c r="C618" s="137" t="s">
        <v>793</v>
      </c>
      <c r="D618" s="137" t="s">
        <v>163</v>
      </c>
      <c r="E618" s="138" t="s">
        <v>794</v>
      </c>
      <c r="F618" s="139" t="s">
        <v>795</v>
      </c>
      <c r="G618" s="140" t="s">
        <v>796</v>
      </c>
      <c r="H618" s="141">
        <v>1</v>
      </c>
      <c r="I618" s="142"/>
      <c r="J618" s="143">
        <f t="shared" ref="J618:J623" si="0">ROUND(I618*H618,2)</f>
        <v>0</v>
      </c>
      <c r="K618" s="139" t="s">
        <v>230</v>
      </c>
      <c r="L618" s="33"/>
      <c r="M618" s="144" t="s">
        <v>1</v>
      </c>
      <c r="N618" s="145" t="s">
        <v>48</v>
      </c>
      <c r="P618" s="146">
        <f t="shared" ref="P618:P623" si="1">O618*H618</f>
        <v>0</v>
      </c>
      <c r="Q618" s="146">
        <v>0</v>
      </c>
      <c r="R618" s="146">
        <f t="shared" ref="R618:R623" si="2">Q618*H618</f>
        <v>0</v>
      </c>
      <c r="S618" s="146">
        <v>0.01</v>
      </c>
      <c r="T618" s="147">
        <f t="shared" ref="T618:T623" si="3">S618*H618</f>
        <v>0.01</v>
      </c>
      <c r="AR618" s="148" t="s">
        <v>242</v>
      </c>
      <c r="AT618" s="148" t="s">
        <v>163</v>
      </c>
      <c r="AU618" s="148" t="s">
        <v>92</v>
      </c>
      <c r="AY618" s="17" t="s">
        <v>161</v>
      </c>
      <c r="BE618" s="149">
        <f t="shared" ref="BE618:BE623" si="4">IF(N618="základní",J618,0)</f>
        <v>0</v>
      </c>
      <c r="BF618" s="149">
        <f t="shared" ref="BF618:BF623" si="5">IF(N618="snížená",J618,0)</f>
        <v>0</v>
      </c>
      <c r="BG618" s="149">
        <f t="shared" ref="BG618:BG623" si="6">IF(N618="zákl. přenesená",J618,0)</f>
        <v>0</v>
      </c>
      <c r="BH618" s="149">
        <f t="shared" ref="BH618:BH623" si="7">IF(N618="sníž. přenesená",J618,0)</f>
        <v>0</v>
      </c>
      <c r="BI618" s="149">
        <f t="shared" ref="BI618:BI623" si="8">IF(N618="nulová",J618,0)</f>
        <v>0</v>
      </c>
      <c r="BJ618" s="17" t="s">
        <v>90</v>
      </c>
      <c r="BK618" s="149">
        <f t="shared" ref="BK618:BK623" si="9">ROUND(I618*H618,2)</f>
        <v>0</v>
      </c>
      <c r="BL618" s="17" t="s">
        <v>242</v>
      </c>
      <c r="BM618" s="148" t="s">
        <v>797</v>
      </c>
    </row>
    <row r="619" spans="2:65" s="1" customFormat="1" ht="24.2" customHeight="1">
      <c r="B619" s="33"/>
      <c r="C619" s="137" t="s">
        <v>619</v>
      </c>
      <c r="D619" s="137" t="s">
        <v>163</v>
      </c>
      <c r="E619" s="138" t="s">
        <v>798</v>
      </c>
      <c r="F619" s="139" t="s">
        <v>799</v>
      </c>
      <c r="G619" s="140" t="s">
        <v>245</v>
      </c>
      <c r="H619" s="141">
        <v>18</v>
      </c>
      <c r="I619" s="142"/>
      <c r="J619" s="143">
        <f t="shared" si="0"/>
        <v>0</v>
      </c>
      <c r="K619" s="139" t="s">
        <v>230</v>
      </c>
      <c r="L619" s="33"/>
      <c r="M619" s="144" t="s">
        <v>1</v>
      </c>
      <c r="N619" s="145" t="s">
        <v>48</v>
      </c>
      <c r="P619" s="146">
        <f t="shared" si="1"/>
        <v>0</v>
      </c>
      <c r="Q619" s="146">
        <v>5.0000000000000001E-3</v>
      </c>
      <c r="R619" s="146">
        <f t="shared" si="2"/>
        <v>0.09</v>
      </c>
      <c r="S619" s="146">
        <v>0</v>
      </c>
      <c r="T619" s="147">
        <f t="shared" si="3"/>
        <v>0</v>
      </c>
      <c r="AR619" s="148" t="s">
        <v>242</v>
      </c>
      <c r="AT619" s="148" t="s">
        <v>163</v>
      </c>
      <c r="AU619" s="148" t="s">
        <v>92</v>
      </c>
      <c r="AY619" s="17" t="s">
        <v>161</v>
      </c>
      <c r="BE619" s="149">
        <f t="shared" si="4"/>
        <v>0</v>
      </c>
      <c r="BF619" s="149">
        <f t="shared" si="5"/>
        <v>0</v>
      </c>
      <c r="BG619" s="149">
        <f t="shared" si="6"/>
        <v>0</v>
      </c>
      <c r="BH619" s="149">
        <f t="shared" si="7"/>
        <v>0</v>
      </c>
      <c r="BI619" s="149">
        <f t="shared" si="8"/>
        <v>0</v>
      </c>
      <c r="BJ619" s="17" t="s">
        <v>90</v>
      </c>
      <c r="BK619" s="149">
        <f t="shared" si="9"/>
        <v>0</v>
      </c>
      <c r="BL619" s="17" t="s">
        <v>242</v>
      </c>
      <c r="BM619" s="148" t="s">
        <v>800</v>
      </c>
    </row>
    <row r="620" spans="2:65" s="1" customFormat="1" ht="24.2" customHeight="1">
      <c r="B620" s="33"/>
      <c r="C620" s="137" t="s">
        <v>801</v>
      </c>
      <c r="D620" s="137" t="s">
        <v>163</v>
      </c>
      <c r="E620" s="138" t="s">
        <v>802</v>
      </c>
      <c r="F620" s="139" t="s">
        <v>803</v>
      </c>
      <c r="G620" s="140" t="s">
        <v>796</v>
      </c>
      <c r="H620" s="141">
        <v>1</v>
      </c>
      <c r="I620" s="142"/>
      <c r="J620" s="143">
        <f t="shared" si="0"/>
        <v>0</v>
      </c>
      <c r="K620" s="139" t="s">
        <v>230</v>
      </c>
      <c r="L620" s="33"/>
      <c r="M620" s="144" t="s">
        <v>1</v>
      </c>
      <c r="N620" s="145" t="s">
        <v>48</v>
      </c>
      <c r="P620" s="146">
        <f t="shared" si="1"/>
        <v>0</v>
      </c>
      <c r="Q620" s="146">
        <v>0.05</v>
      </c>
      <c r="R620" s="146">
        <f t="shared" si="2"/>
        <v>0.05</v>
      </c>
      <c r="S620" s="146">
        <v>0</v>
      </c>
      <c r="T620" s="147">
        <f t="shared" si="3"/>
        <v>0</v>
      </c>
      <c r="AR620" s="148" t="s">
        <v>242</v>
      </c>
      <c r="AT620" s="148" t="s">
        <v>163</v>
      </c>
      <c r="AU620" s="148" t="s">
        <v>92</v>
      </c>
      <c r="AY620" s="17" t="s">
        <v>161</v>
      </c>
      <c r="BE620" s="149">
        <f t="shared" si="4"/>
        <v>0</v>
      </c>
      <c r="BF620" s="149">
        <f t="shared" si="5"/>
        <v>0</v>
      </c>
      <c r="BG620" s="149">
        <f t="shared" si="6"/>
        <v>0</v>
      </c>
      <c r="BH620" s="149">
        <f t="shared" si="7"/>
        <v>0</v>
      </c>
      <c r="BI620" s="149">
        <f t="shared" si="8"/>
        <v>0</v>
      </c>
      <c r="BJ620" s="17" t="s">
        <v>90</v>
      </c>
      <c r="BK620" s="149">
        <f t="shared" si="9"/>
        <v>0</v>
      </c>
      <c r="BL620" s="17" t="s">
        <v>242</v>
      </c>
      <c r="BM620" s="148" t="s">
        <v>804</v>
      </c>
    </row>
    <row r="621" spans="2:65" s="1" customFormat="1" ht="24.2" customHeight="1">
      <c r="B621" s="33"/>
      <c r="C621" s="137" t="s">
        <v>623</v>
      </c>
      <c r="D621" s="137" t="s">
        <v>163</v>
      </c>
      <c r="E621" s="138" t="s">
        <v>805</v>
      </c>
      <c r="F621" s="139" t="s">
        <v>806</v>
      </c>
      <c r="G621" s="140" t="s">
        <v>245</v>
      </c>
      <c r="H621" s="141">
        <v>4</v>
      </c>
      <c r="I621" s="142"/>
      <c r="J621" s="143">
        <f t="shared" si="0"/>
        <v>0</v>
      </c>
      <c r="K621" s="139" t="s">
        <v>230</v>
      </c>
      <c r="L621" s="33"/>
      <c r="M621" s="144" t="s">
        <v>1</v>
      </c>
      <c r="N621" s="145" t="s">
        <v>48</v>
      </c>
      <c r="P621" s="146">
        <f t="shared" si="1"/>
        <v>0</v>
      </c>
      <c r="Q621" s="146">
        <v>3.0000000000000001E-3</v>
      </c>
      <c r="R621" s="146">
        <f t="shared" si="2"/>
        <v>1.2E-2</v>
      </c>
      <c r="S621" s="146">
        <v>0</v>
      </c>
      <c r="T621" s="147">
        <f t="shared" si="3"/>
        <v>0</v>
      </c>
      <c r="AR621" s="148" t="s">
        <v>242</v>
      </c>
      <c r="AT621" s="148" t="s">
        <v>163</v>
      </c>
      <c r="AU621" s="148" t="s">
        <v>92</v>
      </c>
      <c r="AY621" s="17" t="s">
        <v>161</v>
      </c>
      <c r="BE621" s="149">
        <f t="shared" si="4"/>
        <v>0</v>
      </c>
      <c r="BF621" s="149">
        <f t="shared" si="5"/>
        <v>0</v>
      </c>
      <c r="BG621" s="149">
        <f t="shared" si="6"/>
        <v>0</v>
      </c>
      <c r="BH621" s="149">
        <f t="shared" si="7"/>
        <v>0</v>
      </c>
      <c r="BI621" s="149">
        <f t="shared" si="8"/>
        <v>0</v>
      </c>
      <c r="BJ621" s="17" t="s">
        <v>90</v>
      </c>
      <c r="BK621" s="149">
        <f t="shared" si="9"/>
        <v>0</v>
      </c>
      <c r="BL621" s="17" t="s">
        <v>242</v>
      </c>
      <c r="BM621" s="148" t="s">
        <v>807</v>
      </c>
    </row>
    <row r="622" spans="2:65" s="1" customFormat="1" ht="16.5" customHeight="1">
      <c r="B622" s="33"/>
      <c r="C622" s="137" t="s">
        <v>808</v>
      </c>
      <c r="D622" s="137" t="s">
        <v>163</v>
      </c>
      <c r="E622" s="138" t="s">
        <v>809</v>
      </c>
      <c r="F622" s="139" t="s">
        <v>810</v>
      </c>
      <c r="G622" s="140" t="s">
        <v>811</v>
      </c>
      <c r="H622" s="141">
        <v>1</v>
      </c>
      <c r="I622" s="142"/>
      <c r="J622" s="143">
        <f t="shared" si="0"/>
        <v>0</v>
      </c>
      <c r="K622" s="139" t="s">
        <v>230</v>
      </c>
      <c r="L622" s="33"/>
      <c r="M622" s="144" t="s">
        <v>1</v>
      </c>
      <c r="N622" s="145" t="s">
        <v>48</v>
      </c>
      <c r="P622" s="146">
        <f t="shared" si="1"/>
        <v>0</v>
      </c>
      <c r="Q622" s="146">
        <v>0.05</v>
      </c>
      <c r="R622" s="146">
        <f t="shared" si="2"/>
        <v>0.05</v>
      </c>
      <c r="S622" s="146">
        <v>0</v>
      </c>
      <c r="T622" s="147">
        <f t="shared" si="3"/>
        <v>0</v>
      </c>
      <c r="AR622" s="148" t="s">
        <v>242</v>
      </c>
      <c r="AT622" s="148" t="s">
        <v>163</v>
      </c>
      <c r="AU622" s="148" t="s">
        <v>92</v>
      </c>
      <c r="AY622" s="17" t="s">
        <v>161</v>
      </c>
      <c r="BE622" s="149">
        <f t="shared" si="4"/>
        <v>0</v>
      </c>
      <c r="BF622" s="149">
        <f t="shared" si="5"/>
        <v>0</v>
      </c>
      <c r="BG622" s="149">
        <f t="shared" si="6"/>
        <v>0</v>
      </c>
      <c r="BH622" s="149">
        <f t="shared" si="7"/>
        <v>0</v>
      </c>
      <c r="BI622" s="149">
        <f t="shared" si="8"/>
        <v>0</v>
      </c>
      <c r="BJ622" s="17" t="s">
        <v>90</v>
      </c>
      <c r="BK622" s="149">
        <f t="shared" si="9"/>
        <v>0</v>
      </c>
      <c r="BL622" s="17" t="s">
        <v>242</v>
      </c>
      <c r="BM622" s="148" t="s">
        <v>812</v>
      </c>
    </row>
    <row r="623" spans="2:65" s="1" customFormat="1" ht="24.2" customHeight="1">
      <c r="B623" s="33"/>
      <c r="C623" s="137" t="s">
        <v>627</v>
      </c>
      <c r="D623" s="137" t="s">
        <v>163</v>
      </c>
      <c r="E623" s="138" t="s">
        <v>813</v>
      </c>
      <c r="F623" s="139" t="s">
        <v>814</v>
      </c>
      <c r="G623" s="140" t="s">
        <v>188</v>
      </c>
      <c r="H623" s="141">
        <v>291.3</v>
      </c>
      <c r="I623" s="142"/>
      <c r="J623" s="143">
        <f t="shared" si="0"/>
        <v>0</v>
      </c>
      <c r="K623" s="139" t="s">
        <v>167</v>
      </c>
      <c r="L623" s="33"/>
      <c r="M623" s="144" t="s">
        <v>1</v>
      </c>
      <c r="N623" s="145" t="s">
        <v>48</v>
      </c>
      <c r="P623" s="146">
        <f t="shared" si="1"/>
        <v>0</v>
      </c>
      <c r="Q623" s="146">
        <v>0</v>
      </c>
      <c r="R623" s="146">
        <f t="shared" si="2"/>
        <v>0</v>
      </c>
      <c r="S623" s="146">
        <v>5.4999999999999997E-3</v>
      </c>
      <c r="T623" s="147">
        <f t="shared" si="3"/>
        <v>1.60215</v>
      </c>
      <c r="AR623" s="148" t="s">
        <v>242</v>
      </c>
      <c r="AT623" s="148" t="s">
        <v>163</v>
      </c>
      <c r="AU623" s="148" t="s">
        <v>92</v>
      </c>
      <c r="AY623" s="17" t="s">
        <v>161</v>
      </c>
      <c r="BE623" s="149">
        <f t="shared" si="4"/>
        <v>0</v>
      </c>
      <c r="BF623" s="149">
        <f t="shared" si="5"/>
        <v>0</v>
      </c>
      <c r="BG623" s="149">
        <f t="shared" si="6"/>
        <v>0</v>
      </c>
      <c r="BH623" s="149">
        <f t="shared" si="7"/>
        <v>0</v>
      </c>
      <c r="BI623" s="149">
        <f t="shared" si="8"/>
        <v>0</v>
      </c>
      <c r="BJ623" s="17" t="s">
        <v>90</v>
      </c>
      <c r="BK623" s="149">
        <f t="shared" si="9"/>
        <v>0</v>
      </c>
      <c r="BL623" s="17" t="s">
        <v>242</v>
      </c>
      <c r="BM623" s="148" t="s">
        <v>815</v>
      </c>
    </row>
    <row r="624" spans="2:65" s="13" customFormat="1" ht="11.25">
      <c r="B624" s="157"/>
      <c r="D624" s="151" t="s">
        <v>170</v>
      </c>
      <c r="E624" s="158" t="s">
        <v>1</v>
      </c>
      <c r="F624" s="159" t="s">
        <v>816</v>
      </c>
      <c r="H624" s="160">
        <v>291.3</v>
      </c>
      <c r="I624" s="161"/>
      <c r="L624" s="157"/>
      <c r="M624" s="162"/>
      <c r="T624" s="163"/>
      <c r="AT624" s="158" t="s">
        <v>170</v>
      </c>
      <c r="AU624" s="158" t="s">
        <v>92</v>
      </c>
      <c r="AV624" s="13" t="s">
        <v>92</v>
      </c>
      <c r="AW624" s="13" t="s">
        <v>39</v>
      </c>
      <c r="AX624" s="13" t="s">
        <v>90</v>
      </c>
      <c r="AY624" s="158" t="s">
        <v>161</v>
      </c>
    </row>
    <row r="625" spans="2:65" s="1" customFormat="1" ht="24.2" customHeight="1">
      <c r="B625" s="33"/>
      <c r="C625" s="137" t="s">
        <v>817</v>
      </c>
      <c r="D625" s="137" t="s">
        <v>163</v>
      </c>
      <c r="E625" s="138" t="s">
        <v>818</v>
      </c>
      <c r="F625" s="139" t="s">
        <v>819</v>
      </c>
      <c r="G625" s="140" t="s">
        <v>188</v>
      </c>
      <c r="H625" s="141">
        <v>366.01</v>
      </c>
      <c r="I625" s="142"/>
      <c r="J625" s="143">
        <f>ROUND(I625*H625,2)</f>
        <v>0</v>
      </c>
      <c r="K625" s="139" t="s">
        <v>167</v>
      </c>
      <c r="L625" s="33"/>
      <c r="M625" s="144" t="s">
        <v>1</v>
      </c>
      <c r="N625" s="145" t="s">
        <v>48</v>
      </c>
      <c r="P625" s="146">
        <f>O625*H625</f>
        <v>0</v>
      </c>
      <c r="Q625" s="146">
        <v>0</v>
      </c>
      <c r="R625" s="146">
        <f>Q625*H625</f>
        <v>0</v>
      </c>
      <c r="S625" s="146">
        <v>1.6500000000000001E-2</v>
      </c>
      <c r="T625" s="147">
        <f>S625*H625</f>
        <v>6.0391650000000006</v>
      </c>
      <c r="AR625" s="148" t="s">
        <v>242</v>
      </c>
      <c r="AT625" s="148" t="s">
        <v>163</v>
      </c>
      <c r="AU625" s="148" t="s">
        <v>92</v>
      </c>
      <c r="AY625" s="17" t="s">
        <v>161</v>
      </c>
      <c r="BE625" s="149">
        <f>IF(N625="základní",J625,0)</f>
        <v>0</v>
      </c>
      <c r="BF625" s="149">
        <f>IF(N625="snížená",J625,0)</f>
        <v>0</v>
      </c>
      <c r="BG625" s="149">
        <f>IF(N625="zákl. přenesená",J625,0)</f>
        <v>0</v>
      </c>
      <c r="BH625" s="149">
        <f>IF(N625="sníž. přenesená",J625,0)</f>
        <v>0</v>
      </c>
      <c r="BI625" s="149">
        <f>IF(N625="nulová",J625,0)</f>
        <v>0</v>
      </c>
      <c r="BJ625" s="17" t="s">
        <v>90</v>
      </c>
      <c r="BK625" s="149">
        <f>ROUND(I625*H625,2)</f>
        <v>0</v>
      </c>
      <c r="BL625" s="17" t="s">
        <v>242</v>
      </c>
      <c r="BM625" s="148" t="s">
        <v>820</v>
      </c>
    </row>
    <row r="626" spans="2:65" s="13" customFormat="1" ht="11.25">
      <c r="B626" s="157"/>
      <c r="D626" s="151" t="s">
        <v>170</v>
      </c>
      <c r="E626" s="158" t="s">
        <v>1</v>
      </c>
      <c r="F626" s="159" t="s">
        <v>821</v>
      </c>
      <c r="H626" s="160">
        <v>366.01</v>
      </c>
      <c r="I626" s="161"/>
      <c r="L626" s="157"/>
      <c r="M626" s="162"/>
      <c r="T626" s="163"/>
      <c r="AT626" s="158" t="s">
        <v>170</v>
      </c>
      <c r="AU626" s="158" t="s">
        <v>92</v>
      </c>
      <c r="AV626" s="13" t="s">
        <v>92</v>
      </c>
      <c r="AW626" s="13" t="s">
        <v>39</v>
      </c>
      <c r="AX626" s="13" t="s">
        <v>90</v>
      </c>
      <c r="AY626" s="158" t="s">
        <v>161</v>
      </c>
    </row>
    <row r="627" spans="2:65" s="1" customFormat="1" ht="24.2" customHeight="1">
      <c r="B627" s="33"/>
      <c r="C627" s="137" t="s">
        <v>631</v>
      </c>
      <c r="D627" s="137" t="s">
        <v>163</v>
      </c>
      <c r="E627" s="138" t="s">
        <v>822</v>
      </c>
      <c r="F627" s="139" t="s">
        <v>823</v>
      </c>
      <c r="G627" s="140" t="s">
        <v>188</v>
      </c>
      <c r="H627" s="141">
        <v>377.15</v>
      </c>
      <c r="I627" s="142"/>
      <c r="J627" s="143">
        <f>ROUND(I627*H627,2)</f>
        <v>0</v>
      </c>
      <c r="K627" s="139" t="s">
        <v>167</v>
      </c>
      <c r="L627" s="33"/>
      <c r="M627" s="144" t="s">
        <v>1</v>
      </c>
      <c r="N627" s="145" t="s">
        <v>48</v>
      </c>
      <c r="P627" s="146">
        <f>O627*H627</f>
        <v>0</v>
      </c>
      <c r="Q627" s="146">
        <v>0</v>
      </c>
      <c r="R627" s="146">
        <f>Q627*H627</f>
        <v>0</v>
      </c>
      <c r="S627" s="146">
        <v>0</v>
      </c>
      <c r="T627" s="147">
        <f>S627*H627</f>
        <v>0</v>
      </c>
      <c r="AR627" s="148" t="s">
        <v>242</v>
      </c>
      <c r="AT627" s="148" t="s">
        <v>163</v>
      </c>
      <c r="AU627" s="148" t="s">
        <v>92</v>
      </c>
      <c r="AY627" s="17" t="s">
        <v>161</v>
      </c>
      <c r="BE627" s="149">
        <f>IF(N627="základní",J627,0)</f>
        <v>0</v>
      </c>
      <c r="BF627" s="149">
        <f>IF(N627="snížená",J627,0)</f>
        <v>0</v>
      </c>
      <c r="BG627" s="149">
        <f>IF(N627="zákl. přenesená",J627,0)</f>
        <v>0</v>
      </c>
      <c r="BH627" s="149">
        <f>IF(N627="sníž. přenesená",J627,0)</f>
        <v>0</v>
      </c>
      <c r="BI627" s="149">
        <f>IF(N627="nulová",J627,0)</f>
        <v>0</v>
      </c>
      <c r="BJ627" s="17" t="s">
        <v>90</v>
      </c>
      <c r="BK627" s="149">
        <f>ROUND(I627*H627,2)</f>
        <v>0</v>
      </c>
      <c r="BL627" s="17" t="s">
        <v>242</v>
      </c>
      <c r="BM627" s="148" t="s">
        <v>824</v>
      </c>
    </row>
    <row r="628" spans="2:65" s="13" customFormat="1" ht="11.25">
      <c r="B628" s="157"/>
      <c r="D628" s="151" t="s">
        <v>170</v>
      </c>
      <c r="E628" s="158" t="s">
        <v>1</v>
      </c>
      <c r="F628" s="159" t="s">
        <v>825</v>
      </c>
      <c r="H628" s="160">
        <v>377.15</v>
      </c>
      <c r="I628" s="161"/>
      <c r="L628" s="157"/>
      <c r="M628" s="162"/>
      <c r="T628" s="163"/>
      <c r="AT628" s="158" t="s">
        <v>170</v>
      </c>
      <c r="AU628" s="158" t="s">
        <v>92</v>
      </c>
      <c r="AV628" s="13" t="s">
        <v>92</v>
      </c>
      <c r="AW628" s="13" t="s">
        <v>39</v>
      </c>
      <c r="AX628" s="13" t="s">
        <v>90</v>
      </c>
      <c r="AY628" s="158" t="s">
        <v>161</v>
      </c>
    </row>
    <row r="629" spans="2:65" s="1" customFormat="1" ht="16.5" customHeight="1">
      <c r="B629" s="33"/>
      <c r="C629" s="181" t="s">
        <v>826</v>
      </c>
      <c r="D629" s="181" t="s">
        <v>529</v>
      </c>
      <c r="E629" s="182" t="s">
        <v>774</v>
      </c>
      <c r="F629" s="183" t="s">
        <v>775</v>
      </c>
      <c r="G629" s="184" t="s">
        <v>194</v>
      </c>
      <c r="H629" s="185">
        <v>0.124</v>
      </c>
      <c r="I629" s="186"/>
      <c r="J629" s="187">
        <f>ROUND(I629*H629,2)</f>
        <v>0</v>
      </c>
      <c r="K629" s="183" t="s">
        <v>167</v>
      </c>
      <c r="L629" s="188"/>
      <c r="M629" s="189" t="s">
        <v>1</v>
      </c>
      <c r="N629" s="190" t="s">
        <v>48</v>
      </c>
      <c r="P629" s="146">
        <f>O629*H629</f>
        <v>0</v>
      </c>
      <c r="Q629" s="146">
        <v>1</v>
      </c>
      <c r="R629" s="146">
        <f>Q629*H629</f>
        <v>0.124</v>
      </c>
      <c r="S629" s="146">
        <v>0</v>
      </c>
      <c r="T629" s="147">
        <f>S629*H629</f>
        <v>0</v>
      </c>
      <c r="AR629" s="148" t="s">
        <v>314</v>
      </c>
      <c r="AT629" s="148" t="s">
        <v>529</v>
      </c>
      <c r="AU629" s="148" t="s">
        <v>92</v>
      </c>
      <c r="AY629" s="17" t="s">
        <v>161</v>
      </c>
      <c r="BE629" s="149">
        <f>IF(N629="základní",J629,0)</f>
        <v>0</v>
      </c>
      <c r="BF629" s="149">
        <f>IF(N629="snížená",J629,0)</f>
        <v>0</v>
      </c>
      <c r="BG629" s="149">
        <f>IF(N629="zákl. přenesená",J629,0)</f>
        <v>0</v>
      </c>
      <c r="BH629" s="149">
        <f>IF(N629="sníž. přenesená",J629,0)</f>
        <v>0</v>
      </c>
      <c r="BI629" s="149">
        <f>IF(N629="nulová",J629,0)</f>
        <v>0</v>
      </c>
      <c r="BJ629" s="17" t="s">
        <v>90</v>
      </c>
      <c r="BK629" s="149">
        <f>ROUND(I629*H629,2)</f>
        <v>0</v>
      </c>
      <c r="BL629" s="17" t="s">
        <v>242</v>
      </c>
      <c r="BM629" s="148" t="s">
        <v>827</v>
      </c>
    </row>
    <row r="630" spans="2:65" s="13" customFormat="1" ht="11.25">
      <c r="B630" s="157"/>
      <c r="D630" s="151" t="s">
        <v>170</v>
      </c>
      <c r="E630" s="158" t="s">
        <v>1</v>
      </c>
      <c r="F630" s="159" t="s">
        <v>825</v>
      </c>
      <c r="H630" s="160">
        <v>377.15</v>
      </c>
      <c r="I630" s="161"/>
      <c r="L630" s="157"/>
      <c r="M630" s="162"/>
      <c r="T630" s="163"/>
      <c r="AT630" s="158" t="s">
        <v>170</v>
      </c>
      <c r="AU630" s="158" t="s">
        <v>92</v>
      </c>
      <c r="AV630" s="13" t="s">
        <v>92</v>
      </c>
      <c r="AW630" s="13" t="s">
        <v>39</v>
      </c>
      <c r="AX630" s="13" t="s">
        <v>90</v>
      </c>
      <c r="AY630" s="158" t="s">
        <v>161</v>
      </c>
    </row>
    <row r="631" spans="2:65" s="13" customFormat="1" ht="11.25">
      <c r="B631" s="157"/>
      <c r="D631" s="151" t="s">
        <v>170</v>
      </c>
      <c r="F631" s="159" t="s">
        <v>828</v>
      </c>
      <c r="H631" s="160">
        <v>0.124</v>
      </c>
      <c r="I631" s="161"/>
      <c r="L631" s="157"/>
      <c r="M631" s="162"/>
      <c r="T631" s="163"/>
      <c r="AT631" s="158" t="s">
        <v>170</v>
      </c>
      <c r="AU631" s="158" t="s">
        <v>92</v>
      </c>
      <c r="AV631" s="13" t="s">
        <v>92</v>
      </c>
      <c r="AW631" s="13" t="s">
        <v>4</v>
      </c>
      <c r="AX631" s="13" t="s">
        <v>90</v>
      </c>
      <c r="AY631" s="158" t="s">
        <v>161</v>
      </c>
    </row>
    <row r="632" spans="2:65" s="1" customFormat="1" ht="24.2" customHeight="1">
      <c r="B632" s="33"/>
      <c r="C632" s="137" t="s">
        <v>639</v>
      </c>
      <c r="D632" s="137" t="s">
        <v>163</v>
      </c>
      <c r="E632" s="138" t="s">
        <v>829</v>
      </c>
      <c r="F632" s="139" t="s">
        <v>830</v>
      </c>
      <c r="G632" s="140" t="s">
        <v>188</v>
      </c>
      <c r="H632" s="141">
        <v>377.15</v>
      </c>
      <c r="I632" s="142"/>
      <c r="J632" s="143">
        <f>ROUND(I632*H632,2)</f>
        <v>0</v>
      </c>
      <c r="K632" s="139" t="s">
        <v>167</v>
      </c>
      <c r="L632" s="33"/>
      <c r="M632" s="144" t="s">
        <v>1</v>
      </c>
      <c r="N632" s="145" t="s">
        <v>48</v>
      </c>
      <c r="P632" s="146">
        <f>O632*H632</f>
        <v>0</v>
      </c>
      <c r="Q632" s="146">
        <v>0</v>
      </c>
      <c r="R632" s="146">
        <f>Q632*H632</f>
        <v>0</v>
      </c>
      <c r="S632" s="146">
        <v>0</v>
      </c>
      <c r="T632" s="147">
        <f>S632*H632</f>
        <v>0</v>
      </c>
      <c r="AR632" s="148" t="s">
        <v>242</v>
      </c>
      <c r="AT632" s="148" t="s">
        <v>163</v>
      </c>
      <c r="AU632" s="148" t="s">
        <v>92</v>
      </c>
      <c r="AY632" s="17" t="s">
        <v>161</v>
      </c>
      <c r="BE632" s="149">
        <f>IF(N632="základní",J632,0)</f>
        <v>0</v>
      </c>
      <c r="BF632" s="149">
        <f>IF(N632="snížená",J632,0)</f>
        <v>0</v>
      </c>
      <c r="BG632" s="149">
        <f>IF(N632="zákl. přenesená",J632,0)</f>
        <v>0</v>
      </c>
      <c r="BH632" s="149">
        <f>IF(N632="sníž. přenesená",J632,0)</f>
        <v>0</v>
      </c>
      <c r="BI632" s="149">
        <f>IF(N632="nulová",J632,0)</f>
        <v>0</v>
      </c>
      <c r="BJ632" s="17" t="s">
        <v>90</v>
      </c>
      <c r="BK632" s="149">
        <f>ROUND(I632*H632,2)</f>
        <v>0</v>
      </c>
      <c r="BL632" s="17" t="s">
        <v>242</v>
      </c>
      <c r="BM632" s="148" t="s">
        <v>831</v>
      </c>
    </row>
    <row r="633" spans="2:65" s="13" customFormat="1" ht="11.25">
      <c r="B633" s="157"/>
      <c r="D633" s="151" t="s">
        <v>170</v>
      </c>
      <c r="E633" s="158" t="s">
        <v>1</v>
      </c>
      <c r="F633" s="159" t="s">
        <v>825</v>
      </c>
      <c r="H633" s="160">
        <v>377.15</v>
      </c>
      <c r="I633" s="161"/>
      <c r="L633" s="157"/>
      <c r="M633" s="162"/>
      <c r="T633" s="163"/>
      <c r="AT633" s="158" t="s">
        <v>170</v>
      </c>
      <c r="AU633" s="158" t="s">
        <v>92</v>
      </c>
      <c r="AV633" s="13" t="s">
        <v>92</v>
      </c>
      <c r="AW633" s="13" t="s">
        <v>39</v>
      </c>
      <c r="AX633" s="13" t="s">
        <v>90</v>
      </c>
      <c r="AY633" s="158" t="s">
        <v>161</v>
      </c>
    </row>
    <row r="634" spans="2:65" s="1" customFormat="1" ht="33" customHeight="1">
      <c r="B634" s="33"/>
      <c r="C634" s="137" t="s">
        <v>832</v>
      </c>
      <c r="D634" s="137" t="s">
        <v>163</v>
      </c>
      <c r="E634" s="138" t="s">
        <v>833</v>
      </c>
      <c r="F634" s="139" t="s">
        <v>834</v>
      </c>
      <c r="G634" s="140" t="s">
        <v>188</v>
      </c>
      <c r="H634" s="141">
        <v>138.47399999999999</v>
      </c>
      <c r="I634" s="142"/>
      <c r="J634" s="143">
        <f>ROUND(I634*H634,2)</f>
        <v>0</v>
      </c>
      <c r="K634" s="139" t="s">
        <v>167</v>
      </c>
      <c r="L634" s="33"/>
      <c r="M634" s="144" t="s">
        <v>1</v>
      </c>
      <c r="N634" s="145" t="s">
        <v>48</v>
      </c>
      <c r="P634" s="146">
        <f>O634*H634</f>
        <v>0</v>
      </c>
      <c r="Q634" s="146">
        <v>0</v>
      </c>
      <c r="R634" s="146">
        <f>Q634*H634</f>
        <v>0</v>
      </c>
      <c r="S634" s="146">
        <v>0</v>
      </c>
      <c r="T634" s="147">
        <f>S634*H634</f>
        <v>0</v>
      </c>
      <c r="AR634" s="148" t="s">
        <v>242</v>
      </c>
      <c r="AT634" s="148" t="s">
        <v>163</v>
      </c>
      <c r="AU634" s="148" t="s">
        <v>92</v>
      </c>
      <c r="AY634" s="17" t="s">
        <v>161</v>
      </c>
      <c r="BE634" s="149">
        <f>IF(N634="základní",J634,0)</f>
        <v>0</v>
      </c>
      <c r="BF634" s="149">
        <f>IF(N634="snížená",J634,0)</f>
        <v>0</v>
      </c>
      <c r="BG634" s="149">
        <f>IF(N634="zákl. přenesená",J634,0)</f>
        <v>0</v>
      </c>
      <c r="BH634" s="149">
        <f>IF(N634="sníž. přenesená",J634,0)</f>
        <v>0</v>
      </c>
      <c r="BI634" s="149">
        <f>IF(N634="nulová",J634,0)</f>
        <v>0</v>
      </c>
      <c r="BJ634" s="17" t="s">
        <v>90</v>
      </c>
      <c r="BK634" s="149">
        <f>ROUND(I634*H634,2)</f>
        <v>0</v>
      </c>
      <c r="BL634" s="17" t="s">
        <v>242</v>
      </c>
      <c r="BM634" s="148" t="s">
        <v>835</v>
      </c>
    </row>
    <row r="635" spans="2:65" s="12" customFormat="1" ht="11.25">
      <c r="B635" s="150"/>
      <c r="D635" s="151" t="s">
        <v>170</v>
      </c>
      <c r="E635" s="152" t="s">
        <v>1</v>
      </c>
      <c r="F635" s="153" t="s">
        <v>836</v>
      </c>
      <c r="H635" s="152" t="s">
        <v>1</v>
      </c>
      <c r="I635" s="154"/>
      <c r="L635" s="150"/>
      <c r="M635" s="155"/>
      <c r="T635" s="156"/>
      <c r="AT635" s="152" t="s">
        <v>170</v>
      </c>
      <c r="AU635" s="152" t="s">
        <v>92</v>
      </c>
      <c r="AV635" s="12" t="s">
        <v>90</v>
      </c>
      <c r="AW635" s="12" t="s">
        <v>39</v>
      </c>
      <c r="AX635" s="12" t="s">
        <v>83</v>
      </c>
      <c r="AY635" s="152" t="s">
        <v>161</v>
      </c>
    </row>
    <row r="636" spans="2:65" s="13" customFormat="1" ht="22.5">
      <c r="B636" s="157"/>
      <c r="D636" s="151" t="s">
        <v>170</v>
      </c>
      <c r="E636" s="158" t="s">
        <v>1</v>
      </c>
      <c r="F636" s="159" t="s">
        <v>837</v>
      </c>
      <c r="H636" s="160">
        <v>83.52</v>
      </c>
      <c r="I636" s="161"/>
      <c r="L636" s="157"/>
      <c r="M636" s="162"/>
      <c r="T636" s="163"/>
      <c r="AT636" s="158" t="s">
        <v>170</v>
      </c>
      <c r="AU636" s="158" t="s">
        <v>92</v>
      </c>
      <c r="AV636" s="13" t="s">
        <v>92</v>
      </c>
      <c r="AW636" s="13" t="s">
        <v>39</v>
      </c>
      <c r="AX636" s="13" t="s">
        <v>83</v>
      </c>
      <c r="AY636" s="158" t="s">
        <v>161</v>
      </c>
    </row>
    <row r="637" spans="2:65" s="13" customFormat="1" ht="22.5">
      <c r="B637" s="157"/>
      <c r="D637" s="151" t="s">
        <v>170</v>
      </c>
      <c r="E637" s="158" t="s">
        <v>1</v>
      </c>
      <c r="F637" s="159" t="s">
        <v>838</v>
      </c>
      <c r="H637" s="160">
        <v>54.954000000000001</v>
      </c>
      <c r="I637" s="161"/>
      <c r="L637" s="157"/>
      <c r="M637" s="162"/>
      <c r="T637" s="163"/>
      <c r="AT637" s="158" t="s">
        <v>170</v>
      </c>
      <c r="AU637" s="158" t="s">
        <v>92</v>
      </c>
      <c r="AV637" s="13" t="s">
        <v>92</v>
      </c>
      <c r="AW637" s="13" t="s">
        <v>39</v>
      </c>
      <c r="AX637" s="13" t="s">
        <v>83</v>
      </c>
      <c r="AY637" s="158" t="s">
        <v>161</v>
      </c>
    </row>
    <row r="638" spans="2:65" s="14" customFormat="1" ht="11.25">
      <c r="B638" s="167"/>
      <c r="D638" s="151" t="s">
        <v>170</v>
      </c>
      <c r="E638" s="168" t="s">
        <v>1</v>
      </c>
      <c r="F638" s="169" t="s">
        <v>237</v>
      </c>
      <c r="H638" s="170">
        <v>138.47399999999999</v>
      </c>
      <c r="I638" s="171"/>
      <c r="L638" s="167"/>
      <c r="M638" s="172"/>
      <c r="T638" s="173"/>
      <c r="AT638" s="168" t="s">
        <v>170</v>
      </c>
      <c r="AU638" s="168" t="s">
        <v>92</v>
      </c>
      <c r="AV638" s="14" t="s">
        <v>168</v>
      </c>
      <c r="AW638" s="14" t="s">
        <v>39</v>
      </c>
      <c r="AX638" s="14" t="s">
        <v>90</v>
      </c>
      <c r="AY638" s="168" t="s">
        <v>161</v>
      </c>
    </row>
    <row r="639" spans="2:65" s="1" customFormat="1" ht="49.15" customHeight="1">
      <c r="B639" s="33"/>
      <c r="C639" s="181" t="s">
        <v>644</v>
      </c>
      <c r="D639" s="181" t="s">
        <v>529</v>
      </c>
      <c r="E639" s="182" t="s">
        <v>839</v>
      </c>
      <c r="F639" s="183" t="s">
        <v>840</v>
      </c>
      <c r="G639" s="184" t="s">
        <v>188</v>
      </c>
      <c r="H639" s="185">
        <v>644.53</v>
      </c>
      <c r="I639" s="186"/>
      <c r="J639" s="187">
        <f>ROUND(I639*H639,2)</f>
        <v>0</v>
      </c>
      <c r="K639" s="183" t="s">
        <v>167</v>
      </c>
      <c r="L639" s="188"/>
      <c r="M639" s="189" t="s">
        <v>1</v>
      </c>
      <c r="N639" s="190" t="s">
        <v>48</v>
      </c>
      <c r="P639" s="146">
        <f>O639*H639</f>
        <v>0</v>
      </c>
      <c r="Q639" s="146">
        <v>4.0000000000000001E-3</v>
      </c>
      <c r="R639" s="146">
        <f>Q639*H639</f>
        <v>2.5781199999999997</v>
      </c>
      <c r="S639" s="146">
        <v>0</v>
      </c>
      <c r="T639" s="147">
        <f>S639*H639</f>
        <v>0</v>
      </c>
      <c r="AR639" s="148" t="s">
        <v>314</v>
      </c>
      <c r="AT639" s="148" t="s">
        <v>529</v>
      </c>
      <c r="AU639" s="148" t="s">
        <v>92</v>
      </c>
      <c r="AY639" s="17" t="s">
        <v>161</v>
      </c>
      <c r="BE639" s="149">
        <f>IF(N639="základní",J639,0)</f>
        <v>0</v>
      </c>
      <c r="BF639" s="149">
        <f>IF(N639="snížená",J639,0)</f>
        <v>0</v>
      </c>
      <c r="BG639" s="149">
        <f>IF(N639="zákl. přenesená",J639,0)</f>
        <v>0</v>
      </c>
      <c r="BH639" s="149">
        <f>IF(N639="sníž. přenesená",J639,0)</f>
        <v>0</v>
      </c>
      <c r="BI639" s="149">
        <f>IF(N639="nulová",J639,0)</f>
        <v>0</v>
      </c>
      <c r="BJ639" s="17" t="s">
        <v>90</v>
      </c>
      <c r="BK639" s="149">
        <f>ROUND(I639*H639,2)</f>
        <v>0</v>
      </c>
      <c r="BL639" s="17" t="s">
        <v>242</v>
      </c>
      <c r="BM639" s="148" t="s">
        <v>841</v>
      </c>
    </row>
    <row r="640" spans="2:65" s="1" customFormat="1" ht="19.5">
      <c r="B640" s="33"/>
      <c r="D640" s="151" t="s">
        <v>182</v>
      </c>
      <c r="F640" s="164" t="s">
        <v>842</v>
      </c>
      <c r="I640" s="165"/>
      <c r="L640" s="33"/>
      <c r="M640" s="166"/>
      <c r="T640" s="57"/>
      <c r="AT640" s="17" t="s">
        <v>182</v>
      </c>
      <c r="AU640" s="17" t="s">
        <v>92</v>
      </c>
    </row>
    <row r="641" spans="2:65" s="13" customFormat="1" ht="22.5">
      <c r="B641" s="157"/>
      <c r="D641" s="151" t="s">
        <v>170</v>
      </c>
      <c r="E641" s="158" t="s">
        <v>1</v>
      </c>
      <c r="F641" s="159" t="s">
        <v>837</v>
      </c>
      <c r="H641" s="160">
        <v>83.52</v>
      </c>
      <c r="I641" s="161"/>
      <c r="L641" s="157"/>
      <c r="M641" s="162"/>
      <c r="T641" s="163"/>
      <c r="AT641" s="158" t="s">
        <v>170</v>
      </c>
      <c r="AU641" s="158" t="s">
        <v>92</v>
      </c>
      <c r="AV641" s="13" t="s">
        <v>92</v>
      </c>
      <c r="AW641" s="13" t="s">
        <v>39</v>
      </c>
      <c r="AX641" s="13" t="s">
        <v>83</v>
      </c>
      <c r="AY641" s="158" t="s">
        <v>161</v>
      </c>
    </row>
    <row r="642" spans="2:65" s="13" customFormat="1" ht="22.5">
      <c r="B642" s="157"/>
      <c r="D642" s="151" t="s">
        <v>170</v>
      </c>
      <c r="E642" s="158" t="s">
        <v>1</v>
      </c>
      <c r="F642" s="159" t="s">
        <v>838</v>
      </c>
      <c r="H642" s="160">
        <v>54.954000000000001</v>
      </c>
      <c r="I642" s="161"/>
      <c r="L642" s="157"/>
      <c r="M642" s="162"/>
      <c r="T642" s="163"/>
      <c r="AT642" s="158" t="s">
        <v>170</v>
      </c>
      <c r="AU642" s="158" t="s">
        <v>92</v>
      </c>
      <c r="AV642" s="13" t="s">
        <v>92</v>
      </c>
      <c r="AW642" s="13" t="s">
        <v>39</v>
      </c>
      <c r="AX642" s="13" t="s">
        <v>83</v>
      </c>
      <c r="AY642" s="158" t="s">
        <v>161</v>
      </c>
    </row>
    <row r="643" spans="2:65" s="13" customFormat="1" ht="11.25">
      <c r="B643" s="157"/>
      <c r="D643" s="151" t="s">
        <v>170</v>
      </c>
      <c r="E643" s="158" t="s">
        <v>1</v>
      </c>
      <c r="F643" s="159" t="s">
        <v>843</v>
      </c>
      <c r="H643" s="160">
        <v>377.15</v>
      </c>
      <c r="I643" s="161"/>
      <c r="L643" s="157"/>
      <c r="M643" s="162"/>
      <c r="T643" s="163"/>
      <c r="AT643" s="158" t="s">
        <v>170</v>
      </c>
      <c r="AU643" s="158" t="s">
        <v>92</v>
      </c>
      <c r="AV643" s="13" t="s">
        <v>92</v>
      </c>
      <c r="AW643" s="13" t="s">
        <v>39</v>
      </c>
      <c r="AX643" s="13" t="s">
        <v>83</v>
      </c>
      <c r="AY643" s="158" t="s">
        <v>161</v>
      </c>
    </row>
    <row r="644" spans="2:65" s="14" customFormat="1" ht="11.25">
      <c r="B644" s="167"/>
      <c r="D644" s="151" t="s">
        <v>170</v>
      </c>
      <c r="E644" s="168" t="s">
        <v>1</v>
      </c>
      <c r="F644" s="169" t="s">
        <v>237</v>
      </c>
      <c r="H644" s="170">
        <v>515.62400000000002</v>
      </c>
      <c r="I644" s="171"/>
      <c r="L644" s="167"/>
      <c r="M644" s="172"/>
      <c r="T644" s="173"/>
      <c r="AT644" s="168" t="s">
        <v>170</v>
      </c>
      <c r="AU644" s="168" t="s">
        <v>92</v>
      </c>
      <c r="AV644" s="14" t="s">
        <v>168</v>
      </c>
      <c r="AW644" s="14" t="s">
        <v>39</v>
      </c>
      <c r="AX644" s="14" t="s">
        <v>90</v>
      </c>
      <c r="AY644" s="168" t="s">
        <v>161</v>
      </c>
    </row>
    <row r="645" spans="2:65" s="13" customFormat="1" ht="11.25">
      <c r="B645" s="157"/>
      <c r="D645" s="151" t="s">
        <v>170</v>
      </c>
      <c r="F645" s="159" t="s">
        <v>844</v>
      </c>
      <c r="H645" s="160">
        <v>644.53</v>
      </c>
      <c r="I645" s="161"/>
      <c r="L645" s="157"/>
      <c r="M645" s="162"/>
      <c r="T645" s="163"/>
      <c r="AT645" s="158" t="s">
        <v>170</v>
      </c>
      <c r="AU645" s="158" t="s">
        <v>92</v>
      </c>
      <c r="AV645" s="13" t="s">
        <v>92</v>
      </c>
      <c r="AW645" s="13" t="s">
        <v>4</v>
      </c>
      <c r="AX645" s="13" t="s">
        <v>90</v>
      </c>
      <c r="AY645" s="158" t="s">
        <v>161</v>
      </c>
    </row>
    <row r="646" spans="2:65" s="1" customFormat="1" ht="24.2" customHeight="1">
      <c r="B646" s="33"/>
      <c r="C646" s="137" t="s">
        <v>845</v>
      </c>
      <c r="D646" s="137" t="s">
        <v>163</v>
      </c>
      <c r="E646" s="138" t="s">
        <v>846</v>
      </c>
      <c r="F646" s="139" t="s">
        <v>847</v>
      </c>
      <c r="G646" s="140" t="s">
        <v>188</v>
      </c>
      <c r="H646" s="141">
        <v>754.3</v>
      </c>
      <c r="I646" s="142"/>
      <c r="J646" s="143">
        <f>ROUND(I646*H646,2)</f>
        <v>0</v>
      </c>
      <c r="K646" s="139" t="s">
        <v>167</v>
      </c>
      <c r="L646" s="33"/>
      <c r="M646" s="144" t="s">
        <v>1</v>
      </c>
      <c r="N646" s="145" t="s">
        <v>48</v>
      </c>
      <c r="P646" s="146">
        <f>O646*H646</f>
        <v>0</v>
      </c>
      <c r="Q646" s="146">
        <v>8.8000000000000003E-4</v>
      </c>
      <c r="R646" s="146">
        <f>Q646*H646</f>
        <v>0.66378399999999993</v>
      </c>
      <c r="S646" s="146">
        <v>0</v>
      </c>
      <c r="T646" s="147">
        <f>S646*H646</f>
        <v>0</v>
      </c>
      <c r="AR646" s="148" t="s">
        <v>242</v>
      </c>
      <c r="AT646" s="148" t="s">
        <v>163</v>
      </c>
      <c r="AU646" s="148" t="s">
        <v>92</v>
      </c>
      <c r="AY646" s="17" t="s">
        <v>161</v>
      </c>
      <c r="BE646" s="149">
        <f>IF(N646="základní",J646,0)</f>
        <v>0</v>
      </c>
      <c r="BF646" s="149">
        <f>IF(N646="snížená",J646,0)</f>
        <v>0</v>
      </c>
      <c r="BG646" s="149">
        <f>IF(N646="zákl. přenesená",J646,0)</f>
        <v>0</v>
      </c>
      <c r="BH646" s="149">
        <f>IF(N646="sníž. přenesená",J646,0)</f>
        <v>0</v>
      </c>
      <c r="BI646" s="149">
        <f>IF(N646="nulová",J646,0)</f>
        <v>0</v>
      </c>
      <c r="BJ646" s="17" t="s">
        <v>90</v>
      </c>
      <c r="BK646" s="149">
        <f>ROUND(I646*H646,2)</f>
        <v>0</v>
      </c>
      <c r="BL646" s="17" t="s">
        <v>242</v>
      </c>
      <c r="BM646" s="148" t="s">
        <v>848</v>
      </c>
    </row>
    <row r="647" spans="2:65" s="13" customFormat="1" ht="11.25">
      <c r="B647" s="157"/>
      <c r="D647" s="151" t="s">
        <v>170</v>
      </c>
      <c r="E647" s="158" t="s">
        <v>1</v>
      </c>
      <c r="F647" s="159" t="s">
        <v>849</v>
      </c>
      <c r="H647" s="160">
        <v>754.3</v>
      </c>
      <c r="I647" s="161"/>
      <c r="L647" s="157"/>
      <c r="M647" s="162"/>
      <c r="T647" s="163"/>
      <c r="AT647" s="158" t="s">
        <v>170</v>
      </c>
      <c r="AU647" s="158" t="s">
        <v>92</v>
      </c>
      <c r="AV647" s="13" t="s">
        <v>92</v>
      </c>
      <c r="AW647" s="13" t="s">
        <v>39</v>
      </c>
      <c r="AX647" s="13" t="s">
        <v>90</v>
      </c>
      <c r="AY647" s="158" t="s">
        <v>161</v>
      </c>
    </row>
    <row r="648" spans="2:65" s="1" customFormat="1" ht="24.2" customHeight="1">
      <c r="B648" s="33"/>
      <c r="C648" s="137" t="s">
        <v>649</v>
      </c>
      <c r="D648" s="137" t="s">
        <v>163</v>
      </c>
      <c r="E648" s="138" t="s">
        <v>850</v>
      </c>
      <c r="F648" s="139" t="s">
        <v>851</v>
      </c>
      <c r="G648" s="140" t="s">
        <v>188</v>
      </c>
      <c r="H648" s="141">
        <v>276.94799999999998</v>
      </c>
      <c r="I648" s="142"/>
      <c r="J648" s="143">
        <f>ROUND(I648*H648,2)</f>
        <v>0</v>
      </c>
      <c r="K648" s="139" t="s">
        <v>167</v>
      </c>
      <c r="L648" s="33"/>
      <c r="M648" s="144" t="s">
        <v>1</v>
      </c>
      <c r="N648" s="145" t="s">
        <v>48</v>
      </c>
      <c r="P648" s="146">
        <f>O648*H648</f>
        <v>0</v>
      </c>
      <c r="Q648" s="146">
        <v>9.3999999999999997E-4</v>
      </c>
      <c r="R648" s="146">
        <f>Q648*H648</f>
        <v>0.26033111999999997</v>
      </c>
      <c r="S648" s="146">
        <v>0</v>
      </c>
      <c r="T648" s="147">
        <f>S648*H648</f>
        <v>0</v>
      </c>
      <c r="AR648" s="148" t="s">
        <v>242</v>
      </c>
      <c r="AT648" s="148" t="s">
        <v>163</v>
      </c>
      <c r="AU648" s="148" t="s">
        <v>92</v>
      </c>
      <c r="AY648" s="17" t="s">
        <v>161</v>
      </c>
      <c r="BE648" s="149">
        <f>IF(N648="základní",J648,0)</f>
        <v>0</v>
      </c>
      <c r="BF648" s="149">
        <f>IF(N648="snížená",J648,0)</f>
        <v>0</v>
      </c>
      <c r="BG648" s="149">
        <f>IF(N648="zákl. přenesená",J648,0)</f>
        <v>0</v>
      </c>
      <c r="BH648" s="149">
        <f>IF(N648="sníž. přenesená",J648,0)</f>
        <v>0</v>
      </c>
      <c r="BI648" s="149">
        <f>IF(N648="nulová",J648,0)</f>
        <v>0</v>
      </c>
      <c r="BJ648" s="17" t="s">
        <v>90</v>
      </c>
      <c r="BK648" s="149">
        <f>ROUND(I648*H648,2)</f>
        <v>0</v>
      </c>
      <c r="BL648" s="17" t="s">
        <v>242</v>
      </c>
      <c r="BM648" s="148" t="s">
        <v>340</v>
      </c>
    </row>
    <row r="649" spans="2:65" s="13" customFormat="1" ht="22.5">
      <c r="B649" s="157"/>
      <c r="D649" s="151" t="s">
        <v>170</v>
      </c>
      <c r="E649" s="158" t="s">
        <v>1</v>
      </c>
      <c r="F649" s="159" t="s">
        <v>852</v>
      </c>
      <c r="H649" s="160">
        <v>167.04</v>
      </c>
      <c r="I649" s="161"/>
      <c r="L649" s="157"/>
      <c r="M649" s="162"/>
      <c r="T649" s="163"/>
      <c r="AT649" s="158" t="s">
        <v>170</v>
      </c>
      <c r="AU649" s="158" t="s">
        <v>92</v>
      </c>
      <c r="AV649" s="13" t="s">
        <v>92</v>
      </c>
      <c r="AW649" s="13" t="s">
        <v>39</v>
      </c>
      <c r="AX649" s="13" t="s">
        <v>83</v>
      </c>
      <c r="AY649" s="158" t="s">
        <v>161</v>
      </c>
    </row>
    <row r="650" spans="2:65" s="13" customFormat="1" ht="22.5">
      <c r="B650" s="157"/>
      <c r="D650" s="151" t="s">
        <v>170</v>
      </c>
      <c r="E650" s="158" t="s">
        <v>1</v>
      </c>
      <c r="F650" s="159" t="s">
        <v>853</v>
      </c>
      <c r="H650" s="160">
        <v>109.908</v>
      </c>
      <c r="I650" s="161"/>
      <c r="L650" s="157"/>
      <c r="M650" s="162"/>
      <c r="T650" s="163"/>
      <c r="AT650" s="158" t="s">
        <v>170</v>
      </c>
      <c r="AU650" s="158" t="s">
        <v>92</v>
      </c>
      <c r="AV650" s="13" t="s">
        <v>92</v>
      </c>
      <c r="AW650" s="13" t="s">
        <v>39</v>
      </c>
      <c r="AX650" s="13" t="s">
        <v>83</v>
      </c>
      <c r="AY650" s="158" t="s">
        <v>161</v>
      </c>
    </row>
    <row r="651" spans="2:65" s="14" customFormat="1" ht="11.25">
      <c r="B651" s="167"/>
      <c r="D651" s="151" t="s">
        <v>170</v>
      </c>
      <c r="E651" s="168" t="s">
        <v>1</v>
      </c>
      <c r="F651" s="169" t="s">
        <v>237</v>
      </c>
      <c r="H651" s="170">
        <v>276.94799999999998</v>
      </c>
      <c r="I651" s="171"/>
      <c r="L651" s="167"/>
      <c r="M651" s="172"/>
      <c r="T651" s="173"/>
      <c r="AT651" s="168" t="s">
        <v>170</v>
      </c>
      <c r="AU651" s="168" t="s">
        <v>92</v>
      </c>
      <c r="AV651" s="14" t="s">
        <v>168</v>
      </c>
      <c r="AW651" s="14" t="s">
        <v>39</v>
      </c>
      <c r="AX651" s="14" t="s">
        <v>90</v>
      </c>
      <c r="AY651" s="168" t="s">
        <v>161</v>
      </c>
    </row>
    <row r="652" spans="2:65" s="1" customFormat="1" ht="44.25" customHeight="1">
      <c r="B652" s="33"/>
      <c r="C652" s="181" t="s">
        <v>854</v>
      </c>
      <c r="D652" s="181" t="s">
        <v>529</v>
      </c>
      <c r="E652" s="182" t="s">
        <v>855</v>
      </c>
      <c r="F652" s="183" t="s">
        <v>856</v>
      </c>
      <c r="G652" s="184" t="s">
        <v>188</v>
      </c>
      <c r="H652" s="185">
        <v>644.53</v>
      </c>
      <c r="I652" s="186"/>
      <c r="J652" s="187">
        <f>ROUND(I652*H652,2)</f>
        <v>0</v>
      </c>
      <c r="K652" s="183" t="s">
        <v>167</v>
      </c>
      <c r="L652" s="188"/>
      <c r="M652" s="189" t="s">
        <v>1</v>
      </c>
      <c r="N652" s="190" t="s">
        <v>48</v>
      </c>
      <c r="P652" s="146">
        <f>O652*H652</f>
        <v>0</v>
      </c>
      <c r="Q652" s="146">
        <v>5.1999999999999998E-3</v>
      </c>
      <c r="R652" s="146">
        <f>Q652*H652</f>
        <v>3.3515559999999995</v>
      </c>
      <c r="S652" s="146">
        <v>0</v>
      </c>
      <c r="T652" s="147">
        <f>S652*H652</f>
        <v>0</v>
      </c>
      <c r="AR652" s="148" t="s">
        <v>314</v>
      </c>
      <c r="AT652" s="148" t="s">
        <v>529</v>
      </c>
      <c r="AU652" s="148" t="s">
        <v>92</v>
      </c>
      <c r="AY652" s="17" t="s">
        <v>161</v>
      </c>
      <c r="BE652" s="149">
        <f>IF(N652="základní",J652,0)</f>
        <v>0</v>
      </c>
      <c r="BF652" s="149">
        <f>IF(N652="snížená",J652,0)</f>
        <v>0</v>
      </c>
      <c r="BG652" s="149">
        <f>IF(N652="zákl. přenesená",J652,0)</f>
        <v>0</v>
      </c>
      <c r="BH652" s="149">
        <f>IF(N652="sníž. přenesená",J652,0)</f>
        <v>0</v>
      </c>
      <c r="BI652" s="149">
        <f>IF(N652="nulová",J652,0)</f>
        <v>0</v>
      </c>
      <c r="BJ652" s="17" t="s">
        <v>90</v>
      </c>
      <c r="BK652" s="149">
        <f>ROUND(I652*H652,2)</f>
        <v>0</v>
      </c>
      <c r="BL652" s="17" t="s">
        <v>242</v>
      </c>
      <c r="BM652" s="148" t="s">
        <v>857</v>
      </c>
    </row>
    <row r="653" spans="2:65" s="1" customFormat="1" ht="19.5">
      <c r="B653" s="33"/>
      <c r="D653" s="151" t="s">
        <v>182</v>
      </c>
      <c r="F653" s="164" t="s">
        <v>842</v>
      </c>
      <c r="I653" s="165"/>
      <c r="L653" s="33"/>
      <c r="M653" s="166"/>
      <c r="T653" s="57"/>
      <c r="AT653" s="17" t="s">
        <v>182</v>
      </c>
      <c r="AU653" s="17" t="s">
        <v>92</v>
      </c>
    </row>
    <row r="654" spans="2:65" s="13" customFormat="1" ht="22.5">
      <c r="B654" s="157"/>
      <c r="D654" s="151" t="s">
        <v>170</v>
      </c>
      <c r="E654" s="158" t="s">
        <v>1</v>
      </c>
      <c r="F654" s="159" t="s">
        <v>837</v>
      </c>
      <c r="H654" s="160">
        <v>83.52</v>
      </c>
      <c r="I654" s="161"/>
      <c r="L654" s="157"/>
      <c r="M654" s="162"/>
      <c r="T654" s="163"/>
      <c r="AT654" s="158" t="s">
        <v>170</v>
      </c>
      <c r="AU654" s="158" t="s">
        <v>92</v>
      </c>
      <c r="AV654" s="13" t="s">
        <v>92</v>
      </c>
      <c r="AW654" s="13" t="s">
        <v>39</v>
      </c>
      <c r="AX654" s="13" t="s">
        <v>83</v>
      </c>
      <c r="AY654" s="158" t="s">
        <v>161</v>
      </c>
    </row>
    <row r="655" spans="2:65" s="13" customFormat="1" ht="22.5">
      <c r="B655" s="157"/>
      <c r="D655" s="151" t="s">
        <v>170</v>
      </c>
      <c r="E655" s="158" t="s">
        <v>1</v>
      </c>
      <c r="F655" s="159" t="s">
        <v>838</v>
      </c>
      <c r="H655" s="160">
        <v>54.954000000000001</v>
      </c>
      <c r="I655" s="161"/>
      <c r="L655" s="157"/>
      <c r="M655" s="162"/>
      <c r="T655" s="163"/>
      <c r="AT655" s="158" t="s">
        <v>170</v>
      </c>
      <c r="AU655" s="158" t="s">
        <v>92</v>
      </c>
      <c r="AV655" s="13" t="s">
        <v>92</v>
      </c>
      <c r="AW655" s="13" t="s">
        <v>39</v>
      </c>
      <c r="AX655" s="13" t="s">
        <v>83</v>
      </c>
      <c r="AY655" s="158" t="s">
        <v>161</v>
      </c>
    </row>
    <row r="656" spans="2:65" s="13" customFormat="1" ht="11.25">
      <c r="B656" s="157"/>
      <c r="D656" s="151" t="s">
        <v>170</v>
      </c>
      <c r="E656" s="158" t="s">
        <v>1</v>
      </c>
      <c r="F656" s="159" t="s">
        <v>843</v>
      </c>
      <c r="H656" s="160">
        <v>377.15</v>
      </c>
      <c r="I656" s="161"/>
      <c r="L656" s="157"/>
      <c r="M656" s="162"/>
      <c r="T656" s="163"/>
      <c r="AT656" s="158" t="s">
        <v>170</v>
      </c>
      <c r="AU656" s="158" t="s">
        <v>92</v>
      </c>
      <c r="AV656" s="13" t="s">
        <v>92</v>
      </c>
      <c r="AW656" s="13" t="s">
        <v>39</v>
      </c>
      <c r="AX656" s="13" t="s">
        <v>83</v>
      </c>
      <c r="AY656" s="158" t="s">
        <v>161</v>
      </c>
    </row>
    <row r="657" spans="2:65" s="14" customFormat="1" ht="11.25">
      <c r="B657" s="167"/>
      <c r="D657" s="151" t="s">
        <v>170</v>
      </c>
      <c r="E657" s="168" t="s">
        <v>1</v>
      </c>
      <c r="F657" s="169" t="s">
        <v>237</v>
      </c>
      <c r="H657" s="170">
        <v>515.62400000000002</v>
      </c>
      <c r="I657" s="171"/>
      <c r="L657" s="167"/>
      <c r="M657" s="172"/>
      <c r="T657" s="173"/>
      <c r="AT657" s="168" t="s">
        <v>170</v>
      </c>
      <c r="AU657" s="168" t="s">
        <v>92</v>
      </c>
      <c r="AV657" s="14" t="s">
        <v>168</v>
      </c>
      <c r="AW657" s="14" t="s">
        <v>39</v>
      </c>
      <c r="AX657" s="14" t="s">
        <v>90</v>
      </c>
      <c r="AY657" s="168" t="s">
        <v>161</v>
      </c>
    </row>
    <row r="658" spans="2:65" s="13" customFormat="1" ht="11.25">
      <c r="B658" s="157"/>
      <c r="D658" s="151" t="s">
        <v>170</v>
      </c>
      <c r="F658" s="159" t="s">
        <v>844</v>
      </c>
      <c r="H658" s="160">
        <v>644.53</v>
      </c>
      <c r="I658" s="161"/>
      <c r="L658" s="157"/>
      <c r="M658" s="162"/>
      <c r="T658" s="163"/>
      <c r="AT658" s="158" t="s">
        <v>170</v>
      </c>
      <c r="AU658" s="158" t="s">
        <v>92</v>
      </c>
      <c r="AV658" s="13" t="s">
        <v>92</v>
      </c>
      <c r="AW658" s="13" t="s">
        <v>4</v>
      </c>
      <c r="AX658" s="13" t="s">
        <v>90</v>
      </c>
      <c r="AY658" s="158" t="s">
        <v>161</v>
      </c>
    </row>
    <row r="659" spans="2:65" s="1" customFormat="1" ht="37.9" customHeight="1">
      <c r="B659" s="33"/>
      <c r="C659" s="181" t="s">
        <v>654</v>
      </c>
      <c r="D659" s="181" t="s">
        <v>529</v>
      </c>
      <c r="E659" s="182" t="s">
        <v>858</v>
      </c>
      <c r="F659" s="183" t="s">
        <v>859</v>
      </c>
      <c r="G659" s="184" t="s">
        <v>188</v>
      </c>
      <c r="H659" s="185">
        <v>644.53</v>
      </c>
      <c r="I659" s="186"/>
      <c r="J659" s="187">
        <f>ROUND(I659*H659,2)</f>
        <v>0</v>
      </c>
      <c r="K659" s="183" t="s">
        <v>230</v>
      </c>
      <c r="L659" s="188"/>
      <c r="M659" s="189" t="s">
        <v>1</v>
      </c>
      <c r="N659" s="190" t="s">
        <v>48</v>
      </c>
      <c r="P659" s="146">
        <f>O659*H659</f>
        <v>0</v>
      </c>
      <c r="Q659" s="146">
        <v>3.3999999999999998E-3</v>
      </c>
      <c r="R659" s="146">
        <f>Q659*H659</f>
        <v>2.1914019999999996</v>
      </c>
      <c r="S659" s="146">
        <v>0</v>
      </c>
      <c r="T659" s="147">
        <f>S659*H659</f>
        <v>0</v>
      </c>
      <c r="AR659" s="148" t="s">
        <v>314</v>
      </c>
      <c r="AT659" s="148" t="s">
        <v>529</v>
      </c>
      <c r="AU659" s="148" t="s">
        <v>92</v>
      </c>
      <c r="AY659" s="17" t="s">
        <v>161</v>
      </c>
      <c r="BE659" s="149">
        <f>IF(N659="základní",J659,0)</f>
        <v>0</v>
      </c>
      <c r="BF659" s="149">
        <f>IF(N659="snížená",J659,0)</f>
        <v>0</v>
      </c>
      <c r="BG659" s="149">
        <f>IF(N659="zákl. přenesená",J659,0)</f>
        <v>0</v>
      </c>
      <c r="BH659" s="149">
        <f>IF(N659="sníž. přenesená",J659,0)</f>
        <v>0</v>
      </c>
      <c r="BI659" s="149">
        <f>IF(N659="nulová",J659,0)</f>
        <v>0</v>
      </c>
      <c r="BJ659" s="17" t="s">
        <v>90</v>
      </c>
      <c r="BK659" s="149">
        <f>ROUND(I659*H659,2)</f>
        <v>0</v>
      </c>
      <c r="BL659" s="17" t="s">
        <v>242</v>
      </c>
      <c r="BM659" s="148" t="s">
        <v>860</v>
      </c>
    </row>
    <row r="660" spans="2:65" s="1" customFormat="1" ht="19.5">
      <c r="B660" s="33"/>
      <c r="D660" s="151" t="s">
        <v>182</v>
      </c>
      <c r="F660" s="164" t="s">
        <v>842</v>
      </c>
      <c r="I660" s="165"/>
      <c r="L660" s="33"/>
      <c r="M660" s="166"/>
      <c r="T660" s="57"/>
      <c r="AT660" s="17" t="s">
        <v>182</v>
      </c>
      <c r="AU660" s="17" t="s">
        <v>92</v>
      </c>
    </row>
    <row r="661" spans="2:65" s="13" customFormat="1" ht="22.5">
      <c r="B661" s="157"/>
      <c r="D661" s="151" t="s">
        <v>170</v>
      </c>
      <c r="E661" s="158" t="s">
        <v>1</v>
      </c>
      <c r="F661" s="159" t="s">
        <v>837</v>
      </c>
      <c r="H661" s="160">
        <v>83.52</v>
      </c>
      <c r="I661" s="161"/>
      <c r="L661" s="157"/>
      <c r="M661" s="162"/>
      <c r="T661" s="163"/>
      <c r="AT661" s="158" t="s">
        <v>170</v>
      </c>
      <c r="AU661" s="158" t="s">
        <v>92</v>
      </c>
      <c r="AV661" s="13" t="s">
        <v>92</v>
      </c>
      <c r="AW661" s="13" t="s">
        <v>39</v>
      </c>
      <c r="AX661" s="13" t="s">
        <v>83</v>
      </c>
      <c r="AY661" s="158" t="s">
        <v>161</v>
      </c>
    </row>
    <row r="662" spans="2:65" s="13" customFormat="1" ht="22.5">
      <c r="B662" s="157"/>
      <c r="D662" s="151" t="s">
        <v>170</v>
      </c>
      <c r="E662" s="158" t="s">
        <v>1</v>
      </c>
      <c r="F662" s="159" t="s">
        <v>838</v>
      </c>
      <c r="H662" s="160">
        <v>54.954000000000001</v>
      </c>
      <c r="I662" s="161"/>
      <c r="L662" s="157"/>
      <c r="M662" s="162"/>
      <c r="T662" s="163"/>
      <c r="AT662" s="158" t="s">
        <v>170</v>
      </c>
      <c r="AU662" s="158" t="s">
        <v>92</v>
      </c>
      <c r="AV662" s="13" t="s">
        <v>92</v>
      </c>
      <c r="AW662" s="13" t="s">
        <v>39</v>
      </c>
      <c r="AX662" s="13" t="s">
        <v>83</v>
      </c>
      <c r="AY662" s="158" t="s">
        <v>161</v>
      </c>
    </row>
    <row r="663" spans="2:65" s="13" customFormat="1" ht="11.25">
      <c r="B663" s="157"/>
      <c r="D663" s="151" t="s">
        <v>170</v>
      </c>
      <c r="E663" s="158" t="s">
        <v>1</v>
      </c>
      <c r="F663" s="159" t="s">
        <v>843</v>
      </c>
      <c r="H663" s="160">
        <v>377.15</v>
      </c>
      <c r="I663" s="161"/>
      <c r="L663" s="157"/>
      <c r="M663" s="162"/>
      <c r="T663" s="163"/>
      <c r="AT663" s="158" t="s">
        <v>170</v>
      </c>
      <c r="AU663" s="158" t="s">
        <v>92</v>
      </c>
      <c r="AV663" s="13" t="s">
        <v>92</v>
      </c>
      <c r="AW663" s="13" t="s">
        <v>39</v>
      </c>
      <c r="AX663" s="13" t="s">
        <v>83</v>
      </c>
      <c r="AY663" s="158" t="s">
        <v>161</v>
      </c>
    </row>
    <row r="664" spans="2:65" s="14" customFormat="1" ht="11.25">
      <c r="B664" s="167"/>
      <c r="D664" s="151" t="s">
        <v>170</v>
      </c>
      <c r="E664" s="168" t="s">
        <v>1</v>
      </c>
      <c r="F664" s="169" t="s">
        <v>237</v>
      </c>
      <c r="H664" s="170">
        <v>515.62400000000002</v>
      </c>
      <c r="I664" s="171"/>
      <c r="L664" s="167"/>
      <c r="M664" s="172"/>
      <c r="T664" s="173"/>
      <c r="AT664" s="168" t="s">
        <v>170</v>
      </c>
      <c r="AU664" s="168" t="s">
        <v>92</v>
      </c>
      <c r="AV664" s="14" t="s">
        <v>168</v>
      </c>
      <c r="AW664" s="14" t="s">
        <v>39</v>
      </c>
      <c r="AX664" s="14" t="s">
        <v>90</v>
      </c>
      <c r="AY664" s="168" t="s">
        <v>161</v>
      </c>
    </row>
    <row r="665" spans="2:65" s="13" customFormat="1" ht="11.25">
      <c r="B665" s="157"/>
      <c r="D665" s="151" t="s">
        <v>170</v>
      </c>
      <c r="F665" s="159" t="s">
        <v>844</v>
      </c>
      <c r="H665" s="160">
        <v>644.53</v>
      </c>
      <c r="I665" s="161"/>
      <c r="L665" s="157"/>
      <c r="M665" s="162"/>
      <c r="T665" s="163"/>
      <c r="AT665" s="158" t="s">
        <v>170</v>
      </c>
      <c r="AU665" s="158" t="s">
        <v>92</v>
      </c>
      <c r="AV665" s="13" t="s">
        <v>92</v>
      </c>
      <c r="AW665" s="13" t="s">
        <v>4</v>
      </c>
      <c r="AX665" s="13" t="s">
        <v>90</v>
      </c>
      <c r="AY665" s="158" t="s">
        <v>161</v>
      </c>
    </row>
    <row r="666" spans="2:65" s="1" customFormat="1" ht="33" customHeight="1">
      <c r="B666" s="33"/>
      <c r="C666" s="137" t="s">
        <v>861</v>
      </c>
      <c r="D666" s="137" t="s">
        <v>163</v>
      </c>
      <c r="E666" s="138" t="s">
        <v>862</v>
      </c>
      <c r="F666" s="139" t="s">
        <v>863</v>
      </c>
      <c r="G666" s="140" t="s">
        <v>245</v>
      </c>
      <c r="H666" s="141">
        <v>2672.75</v>
      </c>
      <c r="I666" s="142"/>
      <c r="J666" s="143">
        <f>ROUND(I666*H666,2)</f>
        <v>0</v>
      </c>
      <c r="K666" s="139" t="s">
        <v>167</v>
      </c>
      <c r="L666" s="33"/>
      <c r="M666" s="144" t="s">
        <v>1</v>
      </c>
      <c r="N666" s="145" t="s">
        <v>48</v>
      </c>
      <c r="P666" s="146">
        <f>O666*H666</f>
        <v>0</v>
      </c>
      <c r="Q666" s="146">
        <v>0</v>
      </c>
      <c r="R666" s="146">
        <f>Q666*H666</f>
        <v>0</v>
      </c>
      <c r="S666" s="146">
        <v>0</v>
      </c>
      <c r="T666" s="147">
        <f>S666*H666</f>
        <v>0</v>
      </c>
      <c r="AR666" s="148" t="s">
        <v>242</v>
      </c>
      <c r="AT666" s="148" t="s">
        <v>163</v>
      </c>
      <c r="AU666" s="148" t="s">
        <v>92</v>
      </c>
      <c r="AY666" s="17" t="s">
        <v>161</v>
      </c>
      <c r="BE666" s="149">
        <f>IF(N666="základní",J666,0)</f>
        <v>0</v>
      </c>
      <c r="BF666" s="149">
        <f>IF(N666="snížená",J666,0)</f>
        <v>0</v>
      </c>
      <c r="BG666" s="149">
        <f>IF(N666="zákl. přenesená",J666,0)</f>
        <v>0</v>
      </c>
      <c r="BH666" s="149">
        <f>IF(N666="sníž. přenesená",J666,0)</f>
        <v>0</v>
      </c>
      <c r="BI666" s="149">
        <f>IF(N666="nulová",J666,0)</f>
        <v>0</v>
      </c>
      <c r="BJ666" s="17" t="s">
        <v>90</v>
      </c>
      <c r="BK666" s="149">
        <f>ROUND(I666*H666,2)</f>
        <v>0</v>
      </c>
      <c r="BL666" s="17" t="s">
        <v>242</v>
      </c>
      <c r="BM666" s="148" t="s">
        <v>864</v>
      </c>
    </row>
    <row r="667" spans="2:65" s="13" customFormat="1" ht="22.5">
      <c r="B667" s="157"/>
      <c r="D667" s="151" t="s">
        <v>170</v>
      </c>
      <c r="E667" s="158" t="s">
        <v>1</v>
      </c>
      <c r="F667" s="159" t="s">
        <v>865</v>
      </c>
      <c r="H667" s="160">
        <v>1885.75</v>
      </c>
      <c r="I667" s="161"/>
      <c r="L667" s="157"/>
      <c r="M667" s="162"/>
      <c r="T667" s="163"/>
      <c r="AT667" s="158" t="s">
        <v>170</v>
      </c>
      <c r="AU667" s="158" t="s">
        <v>92</v>
      </c>
      <c r="AV667" s="13" t="s">
        <v>92</v>
      </c>
      <c r="AW667" s="13" t="s">
        <v>39</v>
      </c>
      <c r="AX667" s="13" t="s">
        <v>83</v>
      </c>
      <c r="AY667" s="158" t="s">
        <v>161</v>
      </c>
    </row>
    <row r="668" spans="2:65" s="13" customFormat="1" ht="11.25">
      <c r="B668" s="157"/>
      <c r="D668" s="151" t="s">
        <v>170</v>
      </c>
      <c r="E668" s="158" t="s">
        <v>1</v>
      </c>
      <c r="F668" s="159" t="s">
        <v>866</v>
      </c>
      <c r="H668" s="160">
        <v>787</v>
      </c>
      <c r="I668" s="161"/>
      <c r="L668" s="157"/>
      <c r="M668" s="162"/>
      <c r="T668" s="163"/>
      <c r="AT668" s="158" t="s">
        <v>170</v>
      </c>
      <c r="AU668" s="158" t="s">
        <v>92</v>
      </c>
      <c r="AV668" s="13" t="s">
        <v>92</v>
      </c>
      <c r="AW668" s="13" t="s">
        <v>39</v>
      </c>
      <c r="AX668" s="13" t="s">
        <v>83</v>
      </c>
      <c r="AY668" s="158" t="s">
        <v>161</v>
      </c>
    </row>
    <row r="669" spans="2:65" s="14" customFormat="1" ht="11.25">
      <c r="B669" s="167"/>
      <c r="D669" s="151" t="s">
        <v>170</v>
      </c>
      <c r="E669" s="168" t="s">
        <v>1</v>
      </c>
      <c r="F669" s="169" t="s">
        <v>237</v>
      </c>
      <c r="H669" s="170">
        <v>2672.75</v>
      </c>
      <c r="I669" s="171"/>
      <c r="L669" s="167"/>
      <c r="M669" s="172"/>
      <c r="T669" s="173"/>
      <c r="AT669" s="168" t="s">
        <v>170</v>
      </c>
      <c r="AU669" s="168" t="s">
        <v>92</v>
      </c>
      <c r="AV669" s="14" t="s">
        <v>168</v>
      </c>
      <c r="AW669" s="14" t="s">
        <v>39</v>
      </c>
      <c r="AX669" s="14" t="s">
        <v>90</v>
      </c>
      <c r="AY669" s="168" t="s">
        <v>161</v>
      </c>
    </row>
    <row r="670" spans="2:65" s="1" customFormat="1" ht="16.5" customHeight="1">
      <c r="B670" s="33"/>
      <c r="C670" s="137" t="s">
        <v>659</v>
      </c>
      <c r="D670" s="137" t="s">
        <v>163</v>
      </c>
      <c r="E670" s="138" t="s">
        <v>867</v>
      </c>
      <c r="F670" s="139" t="s">
        <v>868</v>
      </c>
      <c r="G670" s="140" t="s">
        <v>245</v>
      </c>
      <c r="H670" s="141">
        <v>2940.3</v>
      </c>
      <c r="I670" s="142"/>
      <c r="J670" s="143">
        <f>ROUND(I670*H670,2)</f>
        <v>0</v>
      </c>
      <c r="K670" s="139" t="s">
        <v>230</v>
      </c>
      <c r="L670" s="33"/>
      <c r="M670" s="144" t="s">
        <v>1</v>
      </c>
      <c r="N670" s="145" t="s">
        <v>48</v>
      </c>
      <c r="P670" s="146">
        <f>O670*H670</f>
        <v>0</v>
      </c>
      <c r="Q670" s="146">
        <v>0.03</v>
      </c>
      <c r="R670" s="146">
        <f>Q670*H670</f>
        <v>88.209000000000003</v>
      </c>
      <c r="S670" s="146">
        <v>0</v>
      </c>
      <c r="T670" s="147">
        <f>S670*H670</f>
        <v>0</v>
      </c>
      <c r="AR670" s="148" t="s">
        <v>242</v>
      </c>
      <c r="AT670" s="148" t="s">
        <v>163</v>
      </c>
      <c r="AU670" s="148" t="s">
        <v>92</v>
      </c>
      <c r="AY670" s="17" t="s">
        <v>161</v>
      </c>
      <c r="BE670" s="149">
        <f>IF(N670="základní",J670,0)</f>
        <v>0</v>
      </c>
      <c r="BF670" s="149">
        <f>IF(N670="snížená",J670,0)</f>
        <v>0</v>
      </c>
      <c r="BG670" s="149">
        <f>IF(N670="zákl. přenesená",J670,0)</f>
        <v>0</v>
      </c>
      <c r="BH670" s="149">
        <f>IF(N670="sníž. přenesená",J670,0)</f>
        <v>0</v>
      </c>
      <c r="BI670" s="149">
        <f>IF(N670="nulová",J670,0)</f>
        <v>0</v>
      </c>
      <c r="BJ670" s="17" t="s">
        <v>90</v>
      </c>
      <c r="BK670" s="149">
        <f>ROUND(I670*H670,2)</f>
        <v>0</v>
      </c>
      <c r="BL670" s="17" t="s">
        <v>242</v>
      </c>
      <c r="BM670" s="148" t="s">
        <v>869</v>
      </c>
    </row>
    <row r="671" spans="2:65" s="13" customFormat="1" ht="11.25">
      <c r="B671" s="157"/>
      <c r="D671" s="151" t="s">
        <v>170</v>
      </c>
      <c r="E671" s="158" t="s">
        <v>1</v>
      </c>
      <c r="F671" s="159" t="s">
        <v>870</v>
      </c>
      <c r="H671" s="160">
        <v>2940.3</v>
      </c>
      <c r="I671" s="161"/>
      <c r="L671" s="157"/>
      <c r="M671" s="162"/>
      <c r="T671" s="163"/>
      <c r="AT671" s="158" t="s">
        <v>170</v>
      </c>
      <c r="AU671" s="158" t="s">
        <v>92</v>
      </c>
      <c r="AV671" s="13" t="s">
        <v>92</v>
      </c>
      <c r="AW671" s="13" t="s">
        <v>39</v>
      </c>
      <c r="AX671" s="13" t="s">
        <v>90</v>
      </c>
      <c r="AY671" s="158" t="s">
        <v>161</v>
      </c>
    </row>
    <row r="672" spans="2:65" s="1" customFormat="1" ht="24.2" customHeight="1">
      <c r="B672" s="33"/>
      <c r="C672" s="137" t="s">
        <v>871</v>
      </c>
      <c r="D672" s="137" t="s">
        <v>163</v>
      </c>
      <c r="E672" s="138" t="s">
        <v>872</v>
      </c>
      <c r="F672" s="139" t="s">
        <v>873</v>
      </c>
      <c r="G672" s="140" t="s">
        <v>188</v>
      </c>
      <c r="H672" s="141">
        <v>38.1</v>
      </c>
      <c r="I672" s="142"/>
      <c r="J672" s="143">
        <f>ROUND(I672*H672,2)</f>
        <v>0</v>
      </c>
      <c r="K672" s="139" t="s">
        <v>167</v>
      </c>
      <c r="L672" s="33"/>
      <c r="M672" s="144" t="s">
        <v>1</v>
      </c>
      <c r="N672" s="145" t="s">
        <v>48</v>
      </c>
      <c r="P672" s="146">
        <f>O672*H672</f>
        <v>0</v>
      </c>
      <c r="Q672" s="146">
        <v>0</v>
      </c>
      <c r="R672" s="146">
        <f>Q672*H672</f>
        <v>0</v>
      </c>
      <c r="S672" s="146">
        <v>0</v>
      </c>
      <c r="T672" s="147">
        <f>S672*H672</f>
        <v>0</v>
      </c>
      <c r="AR672" s="148" t="s">
        <v>242</v>
      </c>
      <c r="AT672" s="148" t="s">
        <v>163</v>
      </c>
      <c r="AU672" s="148" t="s">
        <v>92</v>
      </c>
      <c r="AY672" s="17" t="s">
        <v>161</v>
      </c>
      <c r="BE672" s="149">
        <f>IF(N672="základní",J672,0)</f>
        <v>0</v>
      </c>
      <c r="BF672" s="149">
        <f>IF(N672="snížená",J672,0)</f>
        <v>0</v>
      </c>
      <c r="BG672" s="149">
        <f>IF(N672="zákl. přenesená",J672,0)</f>
        <v>0</v>
      </c>
      <c r="BH672" s="149">
        <f>IF(N672="sníž. přenesená",J672,0)</f>
        <v>0</v>
      </c>
      <c r="BI672" s="149">
        <f>IF(N672="nulová",J672,0)</f>
        <v>0</v>
      </c>
      <c r="BJ672" s="17" t="s">
        <v>90</v>
      </c>
      <c r="BK672" s="149">
        <f>ROUND(I672*H672,2)</f>
        <v>0</v>
      </c>
      <c r="BL672" s="17" t="s">
        <v>242</v>
      </c>
      <c r="BM672" s="148" t="s">
        <v>874</v>
      </c>
    </row>
    <row r="673" spans="2:65" s="13" customFormat="1" ht="11.25">
      <c r="B673" s="157"/>
      <c r="D673" s="151" t="s">
        <v>170</v>
      </c>
      <c r="E673" s="158" t="s">
        <v>1</v>
      </c>
      <c r="F673" s="159" t="s">
        <v>875</v>
      </c>
      <c r="H673" s="160">
        <v>38.1</v>
      </c>
      <c r="I673" s="161"/>
      <c r="L673" s="157"/>
      <c r="M673" s="162"/>
      <c r="T673" s="163"/>
      <c r="AT673" s="158" t="s">
        <v>170</v>
      </c>
      <c r="AU673" s="158" t="s">
        <v>92</v>
      </c>
      <c r="AV673" s="13" t="s">
        <v>92</v>
      </c>
      <c r="AW673" s="13" t="s">
        <v>39</v>
      </c>
      <c r="AX673" s="13" t="s">
        <v>90</v>
      </c>
      <c r="AY673" s="158" t="s">
        <v>161</v>
      </c>
    </row>
    <row r="674" spans="2:65" s="1" customFormat="1" ht="24.2" customHeight="1">
      <c r="B674" s="33"/>
      <c r="C674" s="181" t="s">
        <v>664</v>
      </c>
      <c r="D674" s="181" t="s">
        <v>529</v>
      </c>
      <c r="E674" s="182" t="s">
        <v>876</v>
      </c>
      <c r="F674" s="183" t="s">
        <v>877</v>
      </c>
      <c r="G674" s="184" t="s">
        <v>188</v>
      </c>
      <c r="H674" s="185">
        <v>47.625</v>
      </c>
      <c r="I674" s="186"/>
      <c r="J674" s="187">
        <f>ROUND(I674*H674,2)</f>
        <v>0</v>
      </c>
      <c r="K674" s="183" t="s">
        <v>167</v>
      </c>
      <c r="L674" s="188"/>
      <c r="M674" s="189" t="s">
        <v>1</v>
      </c>
      <c r="N674" s="190" t="s">
        <v>48</v>
      </c>
      <c r="P674" s="146">
        <f>O674*H674</f>
        <v>0</v>
      </c>
      <c r="Q674" s="146">
        <v>5.0000000000000001E-4</v>
      </c>
      <c r="R674" s="146">
        <f>Q674*H674</f>
        <v>2.38125E-2</v>
      </c>
      <c r="S674" s="146">
        <v>0</v>
      </c>
      <c r="T674" s="147">
        <f>S674*H674</f>
        <v>0</v>
      </c>
      <c r="AR674" s="148" t="s">
        <v>314</v>
      </c>
      <c r="AT674" s="148" t="s">
        <v>529</v>
      </c>
      <c r="AU674" s="148" t="s">
        <v>92</v>
      </c>
      <c r="AY674" s="17" t="s">
        <v>161</v>
      </c>
      <c r="BE674" s="149">
        <f>IF(N674="základní",J674,0)</f>
        <v>0</v>
      </c>
      <c r="BF674" s="149">
        <f>IF(N674="snížená",J674,0)</f>
        <v>0</v>
      </c>
      <c r="BG674" s="149">
        <f>IF(N674="zákl. přenesená",J674,0)</f>
        <v>0</v>
      </c>
      <c r="BH674" s="149">
        <f>IF(N674="sníž. přenesená",J674,0)</f>
        <v>0</v>
      </c>
      <c r="BI674" s="149">
        <f>IF(N674="nulová",J674,0)</f>
        <v>0</v>
      </c>
      <c r="BJ674" s="17" t="s">
        <v>90</v>
      </c>
      <c r="BK674" s="149">
        <f>ROUND(I674*H674,2)</f>
        <v>0</v>
      </c>
      <c r="BL674" s="17" t="s">
        <v>242</v>
      </c>
      <c r="BM674" s="148" t="s">
        <v>878</v>
      </c>
    </row>
    <row r="675" spans="2:65" s="1" customFormat="1" ht="19.5">
      <c r="B675" s="33"/>
      <c r="D675" s="151" t="s">
        <v>182</v>
      </c>
      <c r="F675" s="164" t="s">
        <v>842</v>
      </c>
      <c r="I675" s="165"/>
      <c r="L675" s="33"/>
      <c r="M675" s="166"/>
      <c r="T675" s="57"/>
      <c r="AT675" s="17" t="s">
        <v>182</v>
      </c>
      <c r="AU675" s="17" t="s">
        <v>92</v>
      </c>
    </row>
    <row r="676" spans="2:65" s="13" customFormat="1" ht="11.25">
      <c r="B676" s="157"/>
      <c r="D676" s="151" t="s">
        <v>170</v>
      </c>
      <c r="E676" s="158" t="s">
        <v>1</v>
      </c>
      <c r="F676" s="159" t="s">
        <v>879</v>
      </c>
      <c r="H676" s="160">
        <v>38.1</v>
      </c>
      <c r="I676" s="161"/>
      <c r="L676" s="157"/>
      <c r="M676" s="162"/>
      <c r="T676" s="163"/>
      <c r="AT676" s="158" t="s">
        <v>170</v>
      </c>
      <c r="AU676" s="158" t="s">
        <v>92</v>
      </c>
      <c r="AV676" s="13" t="s">
        <v>92</v>
      </c>
      <c r="AW676" s="13" t="s">
        <v>39</v>
      </c>
      <c r="AX676" s="13" t="s">
        <v>90</v>
      </c>
      <c r="AY676" s="158" t="s">
        <v>161</v>
      </c>
    </row>
    <row r="677" spans="2:65" s="13" customFormat="1" ht="11.25">
      <c r="B677" s="157"/>
      <c r="D677" s="151" t="s">
        <v>170</v>
      </c>
      <c r="F677" s="159" t="s">
        <v>880</v>
      </c>
      <c r="H677" s="160">
        <v>47.625</v>
      </c>
      <c r="I677" s="161"/>
      <c r="L677" s="157"/>
      <c r="M677" s="162"/>
      <c r="T677" s="163"/>
      <c r="AT677" s="158" t="s">
        <v>170</v>
      </c>
      <c r="AU677" s="158" t="s">
        <v>92</v>
      </c>
      <c r="AV677" s="13" t="s">
        <v>92</v>
      </c>
      <c r="AW677" s="13" t="s">
        <v>4</v>
      </c>
      <c r="AX677" s="13" t="s">
        <v>90</v>
      </c>
      <c r="AY677" s="158" t="s">
        <v>161</v>
      </c>
    </row>
    <row r="678" spans="2:65" s="1" customFormat="1" ht="21.75" customHeight="1">
      <c r="B678" s="33"/>
      <c r="C678" s="137" t="s">
        <v>881</v>
      </c>
      <c r="D678" s="137" t="s">
        <v>163</v>
      </c>
      <c r="E678" s="138" t="s">
        <v>882</v>
      </c>
      <c r="F678" s="139" t="s">
        <v>883</v>
      </c>
      <c r="G678" s="140" t="s">
        <v>188</v>
      </c>
      <c r="H678" s="141">
        <v>377.15</v>
      </c>
      <c r="I678" s="142"/>
      <c r="J678" s="143">
        <f>ROUND(I678*H678,2)</f>
        <v>0</v>
      </c>
      <c r="K678" s="139" t="s">
        <v>230</v>
      </c>
      <c r="L678" s="33"/>
      <c r="M678" s="144" t="s">
        <v>1</v>
      </c>
      <c r="N678" s="145" t="s">
        <v>48</v>
      </c>
      <c r="P678" s="146">
        <f>O678*H678</f>
        <v>0</v>
      </c>
      <c r="Q678" s="146">
        <v>2.1000000000000001E-4</v>
      </c>
      <c r="R678" s="146">
        <f>Q678*H678</f>
        <v>7.9201499999999994E-2</v>
      </c>
      <c r="S678" s="146">
        <v>0</v>
      </c>
      <c r="T678" s="147">
        <f>S678*H678</f>
        <v>0</v>
      </c>
      <c r="AR678" s="148" t="s">
        <v>242</v>
      </c>
      <c r="AT678" s="148" t="s">
        <v>163</v>
      </c>
      <c r="AU678" s="148" t="s">
        <v>92</v>
      </c>
      <c r="AY678" s="17" t="s">
        <v>161</v>
      </c>
      <c r="BE678" s="149">
        <f>IF(N678="základní",J678,0)</f>
        <v>0</v>
      </c>
      <c r="BF678" s="149">
        <f>IF(N678="snížená",J678,0)</f>
        <v>0</v>
      </c>
      <c r="BG678" s="149">
        <f>IF(N678="zákl. přenesená",J678,0)</f>
        <v>0</v>
      </c>
      <c r="BH678" s="149">
        <f>IF(N678="sníž. přenesená",J678,0)</f>
        <v>0</v>
      </c>
      <c r="BI678" s="149">
        <f>IF(N678="nulová",J678,0)</f>
        <v>0</v>
      </c>
      <c r="BJ678" s="17" t="s">
        <v>90</v>
      </c>
      <c r="BK678" s="149">
        <f>ROUND(I678*H678,2)</f>
        <v>0</v>
      </c>
      <c r="BL678" s="17" t="s">
        <v>242</v>
      </c>
      <c r="BM678" s="148" t="s">
        <v>884</v>
      </c>
    </row>
    <row r="679" spans="2:65" s="13" customFormat="1" ht="11.25">
      <c r="B679" s="157"/>
      <c r="D679" s="151" t="s">
        <v>170</v>
      </c>
      <c r="E679" s="158" t="s">
        <v>1</v>
      </c>
      <c r="F679" s="159" t="s">
        <v>825</v>
      </c>
      <c r="H679" s="160">
        <v>377.15</v>
      </c>
      <c r="I679" s="161"/>
      <c r="L679" s="157"/>
      <c r="M679" s="162"/>
      <c r="T679" s="163"/>
      <c r="AT679" s="158" t="s">
        <v>170</v>
      </c>
      <c r="AU679" s="158" t="s">
        <v>92</v>
      </c>
      <c r="AV679" s="13" t="s">
        <v>92</v>
      </c>
      <c r="AW679" s="13" t="s">
        <v>39</v>
      </c>
      <c r="AX679" s="13" t="s">
        <v>90</v>
      </c>
      <c r="AY679" s="158" t="s">
        <v>161</v>
      </c>
    </row>
    <row r="680" spans="2:65" s="1" customFormat="1" ht="21.75" customHeight="1">
      <c r="B680" s="33"/>
      <c r="C680" s="137" t="s">
        <v>670</v>
      </c>
      <c r="D680" s="137" t="s">
        <v>163</v>
      </c>
      <c r="E680" s="138" t="s">
        <v>885</v>
      </c>
      <c r="F680" s="139" t="s">
        <v>886</v>
      </c>
      <c r="G680" s="140" t="s">
        <v>301</v>
      </c>
      <c r="H680" s="141">
        <v>230.79</v>
      </c>
      <c r="I680" s="142"/>
      <c r="J680" s="143">
        <f>ROUND(I680*H680,2)</f>
        <v>0</v>
      </c>
      <c r="K680" s="139" t="s">
        <v>167</v>
      </c>
      <c r="L680" s="33"/>
      <c r="M680" s="144" t="s">
        <v>1</v>
      </c>
      <c r="N680" s="145" t="s">
        <v>48</v>
      </c>
      <c r="P680" s="146">
        <f>O680*H680</f>
        <v>0</v>
      </c>
      <c r="Q680" s="146">
        <v>3.1E-4</v>
      </c>
      <c r="R680" s="146">
        <f>Q680*H680</f>
        <v>7.1544899999999995E-2</v>
      </c>
      <c r="S680" s="146">
        <v>0</v>
      </c>
      <c r="T680" s="147">
        <f>S680*H680</f>
        <v>0</v>
      </c>
      <c r="AR680" s="148" t="s">
        <v>242</v>
      </c>
      <c r="AT680" s="148" t="s">
        <v>163</v>
      </c>
      <c r="AU680" s="148" t="s">
        <v>92</v>
      </c>
      <c r="AY680" s="17" t="s">
        <v>161</v>
      </c>
      <c r="BE680" s="149">
        <f>IF(N680="základní",J680,0)</f>
        <v>0</v>
      </c>
      <c r="BF680" s="149">
        <f>IF(N680="snížená",J680,0)</f>
        <v>0</v>
      </c>
      <c r="BG680" s="149">
        <f>IF(N680="zákl. přenesená",J680,0)</f>
        <v>0</v>
      </c>
      <c r="BH680" s="149">
        <f>IF(N680="sníž. přenesená",J680,0)</f>
        <v>0</v>
      </c>
      <c r="BI680" s="149">
        <f>IF(N680="nulová",J680,0)</f>
        <v>0</v>
      </c>
      <c r="BJ680" s="17" t="s">
        <v>90</v>
      </c>
      <c r="BK680" s="149">
        <f>ROUND(I680*H680,2)</f>
        <v>0</v>
      </c>
      <c r="BL680" s="17" t="s">
        <v>242</v>
      </c>
      <c r="BM680" s="148" t="s">
        <v>887</v>
      </c>
    </row>
    <row r="681" spans="2:65" s="13" customFormat="1" ht="22.5">
      <c r="B681" s="157"/>
      <c r="D681" s="151" t="s">
        <v>170</v>
      </c>
      <c r="E681" s="158" t="s">
        <v>1</v>
      </c>
      <c r="F681" s="159" t="s">
        <v>888</v>
      </c>
      <c r="H681" s="160">
        <v>142.80000000000001</v>
      </c>
      <c r="I681" s="161"/>
      <c r="L681" s="157"/>
      <c r="M681" s="162"/>
      <c r="T681" s="163"/>
      <c r="AT681" s="158" t="s">
        <v>170</v>
      </c>
      <c r="AU681" s="158" t="s">
        <v>92</v>
      </c>
      <c r="AV681" s="13" t="s">
        <v>92</v>
      </c>
      <c r="AW681" s="13" t="s">
        <v>39</v>
      </c>
      <c r="AX681" s="13" t="s">
        <v>83</v>
      </c>
      <c r="AY681" s="158" t="s">
        <v>161</v>
      </c>
    </row>
    <row r="682" spans="2:65" s="13" customFormat="1" ht="22.5">
      <c r="B682" s="157"/>
      <c r="D682" s="151" t="s">
        <v>170</v>
      </c>
      <c r="E682" s="158" t="s">
        <v>1</v>
      </c>
      <c r="F682" s="159" t="s">
        <v>889</v>
      </c>
      <c r="H682" s="160">
        <v>87.99</v>
      </c>
      <c r="I682" s="161"/>
      <c r="L682" s="157"/>
      <c r="M682" s="162"/>
      <c r="T682" s="163"/>
      <c r="AT682" s="158" t="s">
        <v>170</v>
      </c>
      <c r="AU682" s="158" t="s">
        <v>92</v>
      </c>
      <c r="AV682" s="13" t="s">
        <v>92</v>
      </c>
      <c r="AW682" s="13" t="s">
        <v>39</v>
      </c>
      <c r="AX682" s="13" t="s">
        <v>83</v>
      </c>
      <c r="AY682" s="158" t="s">
        <v>161</v>
      </c>
    </row>
    <row r="683" spans="2:65" s="14" customFormat="1" ht="11.25">
      <c r="B683" s="167"/>
      <c r="D683" s="151" t="s">
        <v>170</v>
      </c>
      <c r="E683" s="168" t="s">
        <v>1</v>
      </c>
      <c r="F683" s="169" t="s">
        <v>237</v>
      </c>
      <c r="H683" s="170">
        <v>230.79</v>
      </c>
      <c r="I683" s="171"/>
      <c r="L683" s="167"/>
      <c r="M683" s="172"/>
      <c r="T683" s="173"/>
      <c r="AT683" s="168" t="s">
        <v>170</v>
      </c>
      <c r="AU683" s="168" t="s">
        <v>92</v>
      </c>
      <c r="AV683" s="14" t="s">
        <v>168</v>
      </c>
      <c r="AW683" s="14" t="s">
        <v>39</v>
      </c>
      <c r="AX683" s="14" t="s">
        <v>90</v>
      </c>
      <c r="AY683" s="168" t="s">
        <v>161</v>
      </c>
    </row>
    <row r="684" spans="2:65" s="1" customFormat="1" ht="24.2" customHeight="1">
      <c r="B684" s="33"/>
      <c r="C684" s="137" t="s">
        <v>890</v>
      </c>
      <c r="D684" s="137" t="s">
        <v>163</v>
      </c>
      <c r="E684" s="138" t="s">
        <v>891</v>
      </c>
      <c r="F684" s="139" t="s">
        <v>892</v>
      </c>
      <c r="G684" s="140" t="s">
        <v>301</v>
      </c>
      <c r="H684" s="141">
        <v>237.714</v>
      </c>
      <c r="I684" s="142"/>
      <c r="J684" s="143">
        <f>ROUND(I684*H684,2)</f>
        <v>0</v>
      </c>
      <c r="K684" s="139" t="s">
        <v>230</v>
      </c>
      <c r="L684" s="33"/>
      <c r="M684" s="144" t="s">
        <v>1</v>
      </c>
      <c r="N684" s="145" t="s">
        <v>48</v>
      </c>
      <c r="P684" s="146">
        <f>O684*H684</f>
        <v>0</v>
      </c>
      <c r="Q684" s="146">
        <v>3.3739999999999999E-2</v>
      </c>
      <c r="R684" s="146">
        <f>Q684*H684</f>
        <v>8.0204703599999991</v>
      </c>
      <c r="S684" s="146">
        <v>0</v>
      </c>
      <c r="T684" s="147">
        <f>S684*H684</f>
        <v>0</v>
      </c>
      <c r="AR684" s="148" t="s">
        <v>242</v>
      </c>
      <c r="AT684" s="148" t="s">
        <v>163</v>
      </c>
      <c r="AU684" s="148" t="s">
        <v>92</v>
      </c>
      <c r="AY684" s="17" t="s">
        <v>161</v>
      </c>
      <c r="BE684" s="149">
        <f>IF(N684="základní",J684,0)</f>
        <v>0</v>
      </c>
      <c r="BF684" s="149">
        <f>IF(N684="snížená",J684,0)</f>
        <v>0</v>
      </c>
      <c r="BG684" s="149">
        <f>IF(N684="zákl. přenesená",J684,0)</f>
        <v>0</v>
      </c>
      <c r="BH684" s="149">
        <f>IF(N684="sníž. přenesená",J684,0)</f>
        <v>0</v>
      </c>
      <c r="BI684" s="149">
        <f>IF(N684="nulová",J684,0)</f>
        <v>0</v>
      </c>
      <c r="BJ684" s="17" t="s">
        <v>90</v>
      </c>
      <c r="BK684" s="149">
        <f>ROUND(I684*H684,2)</f>
        <v>0</v>
      </c>
      <c r="BL684" s="17" t="s">
        <v>242</v>
      </c>
      <c r="BM684" s="148" t="s">
        <v>893</v>
      </c>
    </row>
    <row r="685" spans="2:65" s="13" customFormat="1" ht="22.5">
      <c r="B685" s="157"/>
      <c r="D685" s="151" t="s">
        <v>170</v>
      </c>
      <c r="E685" s="158" t="s">
        <v>1</v>
      </c>
      <c r="F685" s="159" t="s">
        <v>894</v>
      </c>
      <c r="H685" s="160">
        <v>143.376</v>
      </c>
      <c r="I685" s="161"/>
      <c r="L685" s="157"/>
      <c r="M685" s="162"/>
      <c r="T685" s="163"/>
      <c r="AT685" s="158" t="s">
        <v>170</v>
      </c>
      <c r="AU685" s="158" t="s">
        <v>92</v>
      </c>
      <c r="AV685" s="13" t="s">
        <v>92</v>
      </c>
      <c r="AW685" s="13" t="s">
        <v>39</v>
      </c>
      <c r="AX685" s="13" t="s">
        <v>83</v>
      </c>
      <c r="AY685" s="158" t="s">
        <v>161</v>
      </c>
    </row>
    <row r="686" spans="2:65" s="13" customFormat="1" ht="22.5">
      <c r="B686" s="157"/>
      <c r="D686" s="151" t="s">
        <v>170</v>
      </c>
      <c r="E686" s="158" t="s">
        <v>1</v>
      </c>
      <c r="F686" s="159" t="s">
        <v>895</v>
      </c>
      <c r="H686" s="160">
        <v>94.337999999999994</v>
      </c>
      <c r="I686" s="161"/>
      <c r="L686" s="157"/>
      <c r="M686" s="162"/>
      <c r="T686" s="163"/>
      <c r="AT686" s="158" t="s">
        <v>170</v>
      </c>
      <c r="AU686" s="158" t="s">
        <v>92</v>
      </c>
      <c r="AV686" s="13" t="s">
        <v>92</v>
      </c>
      <c r="AW686" s="13" t="s">
        <v>39</v>
      </c>
      <c r="AX686" s="13" t="s">
        <v>83</v>
      </c>
      <c r="AY686" s="158" t="s">
        <v>161</v>
      </c>
    </row>
    <row r="687" spans="2:65" s="14" customFormat="1" ht="11.25">
      <c r="B687" s="167"/>
      <c r="D687" s="151" t="s">
        <v>170</v>
      </c>
      <c r="E687" s="168" t="s">
        <v>1</v>
      </c>
      <c r="F687" s="169" t="s">
        <v>237</v>
      </c>
      <c r="H687" s="170">
        <v>237.714</v>
      </c>
      <c r="I687" s="171"/>
      <c r="L687" s="167"/>
      <c r="M687" s="172"/>
      <c r="T687" s="173"/>
      <c r="AT687" s="168" t="s">
        <v>170</v>
      </c>
      <c r="AU687" s="168" t="s">
        <v>92</v>
      </c>
      <c r="AV687" s="14" t="s">
        <v>168</v>
      </c>
      <c r="AW687" s="14" t="s">
        <v>39</v>
      </c>
      <c r="AX687" s="14" t="s">
        <v>90</v>
      </c>
      <c r="AY687" s="168" t="s">
        <v>161</v>
      </c>
    </row>
    <row r="688" spans="2:65" s="1" customFormat="1" ht="24.2" customHeight="1">
      <c r="B688" s="33"/>
      <c r="C688" s="137" t="s">
        <v>896</v>
      </c>
      <c r="D688" s="137" t="s">
        <v>163</v>
      </c>
      <c r="E688" s="138" t="s">
        <v>897</v>
      </c>
      <c r="F688" s="139" t="s">
        <v>898</v>
      </c>
      <c r="G688" s="140" t="s">
        <v>789</v>
      </c>
      <c r="H688" s="191"/>
      <c r="I688" s="142"/>
      <c r="J688" s="143">
        <f>ROUND(I688*H688,2)</f>
        <v>0</v>
      </c>
      <c r="K688" s="139" t="s">
        <v>167</v>
      </c>
      <c r="L688" s="33"/>
      <c r="M688" s="144" t="s">
        <v>1</v>
      </c>
      <c r="N688" s="145" t="s">
        <v>48</v>
      </c>
      <c r="P688" s="146">
        <f>O688*H688</f>
        <v>0</v>
      </c>
      <c r="Q688" s="146">
        <v>0</v>
      </c>
      <c r="R688" s="146">
        <f>Q688*H688</f>
        <v>0</v>
      </c>
      <c r="S688" s="146">
        <v>0</v>
      </c>
      <c r="T688" s="147">
        <f>S688*H688</f>
        <v>0</v>
      </c>
      <c r="AR688" s="148" t="s">
        <v>242</v>
      </c>
      <c r="AT688" s="148" t="s">
        <v>163</v>
      </c>
      <c r="AU688" s="148" t="s">
        <v>92</v>
      </c>
      <c r="AY688" s="17" t="s">
        <v>161</v>
      </c>
      <c r="BE688" s="149">
        <f>IF(N688="základní",J688,0)</f>
        <v>0</v>
      </c>
      <c r="BF688" s="149">
        <f>IF(N688="snížená",J688,0)</f>
        <v>0</v>
      </c>
      <c r="BG688" s="149">
        <f>IF(N688="zákl. přenesená",J688,0)</f>
        <v>0</v>
      </c>
      <c r="BH688" s="149">
        <f>IF(N688="sníž. přenesená",J688,0)</f>
        <v>0</v>
      </c>
      <c r="BI688" s="149">
        <f>IF(N688="nulová",J688,0)</f>
        <v>0</v>
      </c>
      <c r="BJ688" s="17" t="s">
        <v>90</v>
      </c>
      <c r="BK688" s="149">
        <f>ROUND(I688*H688,2)</f>
        <v>0</v>
      </c>
      <c r="BL688" s="17" t="s">
        <v>242</v>
      </c>
      <c r="BM688" s="148" t="s">
        <v>899</v>
      </c>
    </row>
    <row r="689" spans="2:65" s="11" customFormat="1" ht="22.9" customHeight="1">
      <c r="B689" s="125"/>
      <c r="D689" s="126" t="s">
        <v>82</v>
      </c>
      <c r="E689" s="135" t="s">
        <v>900</v>
      </c>
      <c r="F689" s="135" t="s">
        <v>901</v>
      </c>
      <c r="I689" s="128"/>
      <c r="J689" s="136">
        <f>BK689</f>
        <v>0</v>
      </c>
      <c r="L689" s="125"/>
      <c r="M689" s="130"/>
      <c r="P689" s="131">
        <f>SUM(P690:P735)</f>
        <v>0</v>
      </c>
      <c r="R689" s="131">
        <f>SUM(R690:R735)</f>
        <v>6.7993711000000001</v>
      </c>
      <c r="T689" s="132">
        <f>SUM(T690:T735)</f>
        <v>1.8018000000000001</v>
      </c>
      <c r="AR689" s="126" t="s">
        <v>92</v>
      </c>
      <c r="AT689" s="133" t="s">
        <v>82</v>
      </c>
      <c r="AU689" s="133" t="s">
        <v>90</v>
      </c>
      <c r="AY689" s="126" t="s">
        <v>161</v>
      </c>
      <c r="BK689" s="134">
        <f>SUM(BK690:BK735)</f>
        <v>0</v>
      </c>
    </row>
    <row r="690" spans="2:65" s="1" customFormat="1" ht="16.5" customHeight="1">
      <c r="B690" s="33"/>
      <c r="C690" s="137" t="s">
        <v>902</v>
      </c>
      <c r="D690" s="137" t="s">
        <v>163</v>
      </c>
      <c r="E690" s="138" t="s">
        <v>903</v>
      </c>
      <c r="F690" s="139" t="s">
        <v>904</v>
      </c>
      <c r="G690" s="140" t="s">
        <v>166</v>
      </c>
      <c r="H690" s="141">
        <v>3.0030000000000001</v>
      </c>
      <c r="I690" s="142"/>
      <c r="J690" s="143">
        <f>ROUND(I690*H690,2)</f>
        <v>0</v>
      </c>
      <c r="K690" s="139" t="s">
        <v>230</v>
      </c>
      <c r="L690" s="33"/>
      <c r="M690" s="144" t="s">
        <v>1</v>
      </c>
      <c r="N690" s="145" t="s">
        <v>48</v>
      </c>
      <c r="P690" s="146">
        <f>O690*H690</f>
        <v>0</v>
      </c>
      <c r="Q690" s="146">
        <v>0</v>
      </c>
      <c r="R690" s="146">
        <f>Q690*H690</f>
        <v>0</v>
      </c>
      <c r="S690" s="146">
        <v>0.6</v>
      </c>
      <c r="T690" s="147">
        <f>S690*H690</f>
        <v>1.8018000000000001</v>
      </c>
      <c r="AR690" s="148" t="s">
        <v>242</v>
      </c>
      <c r="AT690" s="148" t="s">
        <v>163</v>
      </c>
      <c r="AU690" s="148" t="s">
        <v>92</v>
      </c>
      <c r="AY690" s="17" t="s">
        <v>161</v>
      </c>
      <c r="BE690" s="149">
        <f>IF(N690="základní",J690,0)</f>
        <v>0</v>
      </c>
      <c r="BF690" s="149">
        <f>IF(N690="snížená",J690,0)</f>
        <v>0</v>
      </c>
      <c r="BG690" s="149">
        <f>IF(N690="zákl. přenesená",J690,0)</f>
        <v>0</v>
      </c>
      <c r="BH690" s="149">
        <f>IF(N690="sníž. přenesená",J690,0)</f>
        <v>0</v>
      </c>
      <c r="BI690" s="149">
        <f>IF(N690="nulová",J690,0)</f>
        <v>0</v>
      </c>
      <c r="BJ690" s="17" t="s">
        <v>90</v>
      </c>
      <c r="BK690" s="149">
        <f>ROUND(I690*H690,2)</f>
        <v>0</v>
      </c>
      <c r="BL690" s="17" t="s">
        <v>242</v>
      </c>
      <c r="BM690" s="148" t="s">
        <v>905</v>
      </c>
    </row>
    <row r="691" spans="2:65" s="13" customFormat="1" ht="22.5">
      <c r="B691" s="157"/>
      <c r="D691" s="151" t="s">
        <v>170</v>
      </c>
      <c r="E691" s="158" t="s">
        <v>1</v>
      </c>
      <c r="F691" s="159" t="s">
        <v>906</v>
      </c>
      <c r="H691" s="160">
        <v>3.0030000000000001</v>
      </c>
      <c r="I691" s="161"/>
      <c r="L691" s="157"/>
      <c r="M691" s="162"/>
      <c r="T691" s="163"/>
      <c r="AT691" s="158" t="s">
        <v>170</v>
      </c>
      <c r="AU691" s="158" t="s">
        <v>92</v>
      </c>
      <c r="AV691" s="13" t="s">
        <v>92</v>
      </c>
      <c r="AW691" s="13" t="s">
        <v>39</v>
      </c>
      <c r="AX691" s="13" t="s">
        <v>90</v>
      </c>
      <c r="AY691" s="158" t="s">
        <v>161</v>
      </c>
    </row>
    <row r="692" spans="2:65" s="1" customFormat="1" ht="24.2" customHeight="1">
      <c r="B692" s="33"/>
      <c r="C692" s="137" t="s">
        <v>907</v>
      </c>
      <c r="D692" s="137" t="s">
        <v>163</v>
      </c>
      <c r="E692" s="138" t="s">
        <v>908</v>
      </c>
      <c r="F692" s="139" t="s">
        <v>909</v>
      </c>
      <c r="G692" s="140" t="s">
        <v>811</v>
      </c>
      <c r="H692" s="141">
        <v>1</v>
      </c>
      <c r="I692" s="142"/>
      <c r="J692" s="143">
        <f>ROUND(I692*H692,2)</f>
        <v>0</v>
      </c>
      <c r="K692" s="139" t="s">
        <v>230</v>
      </c>
      <c r="L692" s="33"/>
      <c r="M692" s="144" t="s">
        <v>1</v>
      </c>
      <c r="N692" s="145" t="s">
        <v>48</v>
      </c>
      <c r="P692" s="146">
        <f>O692*H692</f>
        <v>0</v>
      </c>
      <c r="Q692" s="146">
        <v>0</v>
      </c>
      <c r="R692" s="146">
        <f>Q692*H692</f>
        <v>0</v>
      </c>
      <c r="S692" s="146">
        <v>0</v>
      </c>
      <c r="T692" s="147">
        <f>S692*H692</f>
        <v>0</v>
      </c>
      <c r="AR692" s="148" t="s">
        <v>242</v>
      </c>
      <c r="AT692" s="148" t="s">
        <v>163</v>
      </c>
      <c r="AU692" s="148" t="s">
        <v>92</v>
      </c>
      <c r="AY692" s="17" t="s">
        <v>161</v>
      </c>
      <c r="BE692" s="149">
        <f>IF(N692="základní",J692,0)</f>
        <v>0</v>
      </c>
      <c r="BF692" s="149">
        <f>IF(N692="snížená",J692,0)</f>
        <v>0</v>
      </c>
      <c r="BG692" s="149">
        <f>IF(N692="zákl. přenesená",J692,0)</f>
        <v>0</v>
      </c>
      <c r="BH692" s="149">
        <f>IF(N692="sníž. přenesená",J692,0)</f>
        <v>0</v>
      </c>
      <c r="BI692" s="149">
        <f>IF(N692="nulová",J692,0)</f>
        <v>0</v>
      </c>
      <c r="BJ692" s="17" t="s">
        <v>90</v>
      </c>
      <c r="BK692" s="149">
        <f>ROUND(I692*H692,2)</f>
        <v>0</v>
      </c>
      <c r="BL692" s="17" t="s">
        <v>242</v>
      </c>
      <c r="BM692" s="148" t="s">
        <v>910</v>
      </c>
    </row>
    <row r="693" spans="2:65" s="1" customFormat="1" ht="33" customHeight="1">
      <c r="B693" s="33"/>
      <c r="C693" s="137" t="s">
        <v>911</v>
      </c>
      <c r="D693" s="137" t="s">
        <v>163</v>
      </c>
      <c r="E693" s="138" t="s">
        <v>912</v>
      </c>
      <c r="F693" s="139" t="s">
        <v>913</v>
      </c>
      <c r="G693" s="140" t="s">
        <v>188</v>
      </c>
      <c r="H693" s="141">
        <v>351.12</v>
      </c>
      <c r="I693" s="142"/>
      <c r="J693" s="143">
        <f>ROUND(I693*H693,2)</f>
        <v>0</v>
      </c>
      <c r="K693" s="139" t="s">
        <v>167</v>
      </c>
      <c r="L693" s="33"/>
      <c r="M693" s="144" t="s">
        <v>1</v>
      </c>
      <c r="N693" s="145" t="s">
        <v>48</v>
      </c>
      <c r="P693" s="146">
        <f>O693*H693</f>
        <v>0</v>
      </c>
      <c r="Q693" s="146">
        <v>0</v>
      </c>
      <c r="R693" s="146">
        <f>Q693*H693</f>
        <v>0</v>
      </c>
      <c r="S693" s="146">
        <v>0</v>
      </c>
      <c r="T693" s="147">
        <f>S693*H693</f>
        <v>0</v>
      </c>
      <c r="AR693" s="148" t="s">
        <v>242</v>
      </c>
      <c r="AT693" s="148" t="s">
        <v>163</v>
      </c>
      <c r="AU693" s="148" t="s">
        <v>92</v>
      </c>
      <c r="AY693" s="17" t="s">
        <v>161</v>
      </c>
      <c r="BE693" s="149">
        <f>IF(N693="základní",J693,0)</f>
        <v>0</v>
      </c>
      <c r="BF693" s="149">
        <f>IF(N693="snížená",J693,0)</f>
        <v>0</v>
      </c>
      <c r="BG693" s="149">
        <f>IF(N693="zákl. přenesená",J693,0)</f>
        <v>0</v>
      </c>
      <c r="BH693" s="149">
        <f>IF(N693="sníž. přenesená",J693,0)</f>
        <v>0</v>
      </c>
      <c r="BI693" s="149">
        <f>IF(N693="nulová",J693,0)</f>
        <v>0</v>
      </c>
      <c r="BJ693" s="17" t="s">
        <v>90</v>
      </c>
      <c r="BK693" s="149">
        <f>ROUND(I693*H693,2)</f>
        <v>0</v>
      </c>
      <c r="BL693" s="17" t="s">
        <v>242</v>
      </c>
      <c r="BM693" s="148" t="s">
        <v>914</v>
      </c>
    </row>
    <row r="694" spans="2:65" s="13" customFormat="1" ht="11.25">
      <c r="B694" s="157"/>
      <c r="D694" s="151" t="s">
        <v>170</v>
      </c>
      <c r="E694" s="158" t="s">
        <v>1</v>
      </c>
      <c r="F694" s="159" t="s">
        <v>915</v>
      </c>
      <c r="H694" s="160">
        <v>351.12</v>
      </c>
      <c r="I694" s="161"/>
      <c r="L694" s="157"/>
      <c r="M694" s="162"/>
      <c r="T694" s="163"/>
      <c r="AT694" s="158" t="s">
        <v>170</v>
      </c>
      <c r="AU694" s="158" t="s">
        <v>92</v>
      </c>
      <c r="AV694" s="13" t="s">
        <v>92</v>
      </c>
      <c r="AW694" s="13" t="s">
        <v>39</v>
      </c>
      <c r="AX694" s="13" t="s">
        <v>90</v>
      </c>
      <c r="AY694" s="158" t="s">
        <v>161</v>
      </c>
    </row>
    <row r="695" spans="2:65" s="1" customFormat="1" ht="24.2" customHeight="1">
      <c r="B695" s="33"/>
      <c r="C695" s="181" t="s">
        <v>916</v>
      </c>
      <c r="D695" s="181" t="s">
        <v>529</v>
      </c>
      <c r="E695" s="182" t="s">
        <v>917</v>
      </c>
      <c r="F695" s="183" t="s">
        <v>918</v>
      </c>
      <c r="G695" s="184" t="s">
        <v>188</v>
      </c>
      <c r="H695" s="185">
        <v>368.67599999999999</v>
      </c>
      <c r="I695" s="186"/>
      <c r="J695" s="187">
        <f>ROUND(I695*H695,2)</f>
        <v>0</v>
      </c>
      <c r="K695" s="183" t="s">
        <v>167</v>
      </c>
      <c r="L695" s="188"/>
      <c r="M695" s="189" t="s">
        <v>1</v>
      </c>
      <c r="N695" s="190" t="s">
        <v>48</v>
      </c>
      <c r="P695" s="146">
        <f>O695*H695</f>
        <v>0</v>
      </c>
      <c r="Q695" s="146">
        <v>4.8999999999999998E-3</v>
      </c>
      <c r="R695" s="146">
        <f>Q695*H695</f>
        <v>1.8065123999999999</v>
      </c>
      <c r="S695" s="146">
        <v>0</v>
      </c>
      <c r="T695" s="147">
        <f>S695*H695</f>
        <v>0</v>
      </c>
      <c r="AR695" s="148" t="s">
        <v>314</v>
      </c>
      <c r="AT695" s="148" t="s">
        <v>529</v>
      </c>
      <c r="AU695" s="148" t="s">
        <v>92</v>
      </c>
      <c r="AY695" s="17" t="s">
        <v>161</v>
      </c>
      <c r="BE695" s="149">
        <f>IF(N695="základní",J695,0)</f>
        <v>0</v>
      </c>
      <c r="BF695" s="149">
        <f>IF(N695="snížená",J695,0)</f>
        <v>0</v>
      </c>
      <c r="BG695" s="149">
        <f>IF(N695="zákl. přenesená",J695,0)</f>
        <v>0</v>
      </c>
      <c r="BH695" s="149">
        <f>IF(N695="sníž. přenesená",J695,0)</f>
        <v>0</v>
      </c>
      <c r="BI695" s="149">
        <f>IF(N695="nulová",J695,0)</f>
        <v>0</v>
      </c>
      <c r="BJ695" s="17" t="s">
        <v>90</v>
      </c>
      <c r="BK695" s="149">
        <f>ROUND(I695*H695,2)</f>
        <v>0</v>
      </c>
      <c r="BL695" s="17" t="s">
        <v>242</v>
      </c>
      <c r="BM695" s="148" t="s">
        <v>919</v>
      </c>
    </row>
    <row r="696" spans="2:65" s="1" customFormat="1" ht="19.5">
      <c r="B696" s="33"/>
      <c r="D696" s="151" t="s">
        <v>182</v>
      </c>
      <c r="F696" s="164" t="s">
        <v>533</v>
      </c>
      <c r="I696" s="165"/>
      <c r="L696" s="33"/>
      <c r="M696" s="166"/>
      <c r="T696" s="57"/>
      <c r="AT696" s="17" t="s">
        <v>182</v>
      </c>
      <c r="AU696" s="17" t="s">
        <v>92</v>
      </c>
    </row>
    <row r="697" spans="2:65" s="13" customFormat="1" ht="11.25">
      <c r="B697" s="157"/>
      <c r="D697" s="151" t="s">
        <v>170</v>
      </c>
      <c r="E697" s="158" t="s">
        <v>1</v>
      </c>
      <c r="F697" s="159" t="s">
        <v>915</v>
      </c>
      <c r="H697" s="160">
        <v>351.12</v>
      </c>
      <c r="I697" s="161"/>
      <c r="L697" s="157"/>
      <c r="M697" s="162"/>
      <c r="T697" s="163"/>
      <c r="AT697" s="158" t="s">
        <v>170</v>
      </c>
      <c r="AU697" s="158" t="s">
        <v>92</v>
      </c>
      <c r="AV697" s="13" t="s">
        <v>92</v>
      </c>
      <c r="AW697" s="13" t="s">
        <v>39</v>
      </c>
      <c r="AX697" s="13" t="s">
        <v>90</v>
      </c>
      <c r="AY697" s="158" t="s">
        <v>161</v>
      </c>
    </row>
    <row r="698" spans="2:65" s="13" customFormat="1" ht="11.25">
      <c r="B698" s="157"/>
      <c r="D698" s="151" t="s">
        <v>170</v>
      </c>
      <c r="F698" s="159" t="s">
        <v>920</v>
      </c>
      <c r="H698" s="160">
        <v>368.67599999999999</v>
      </c>
      <c r="I698" s="161"/>
      <c r="L698" s="157"/>
      <c r="M698" s="162"/>
      <c r="T698" s="163"/>
      <c r="AT698" s="158" t="s">
        <v>170</v>
      </c>
      <c r="AU698" s="158" t="s">
        <v>92</v>
      </c>
      <c r="AV698" s="13" t="s">
        <v>92</v>
      </c>
      <c r="AW698" s="13" t="s">
        <v>4</v>
      </c>
      <c r="AX698" s="13" t="s">
        <v>90</v>
      </c>
      <c r="AY698" s="158" t="s">
        <v>161</v>
      </c>
    </row>
    <row r="699" spans="2:65" s="1" customFormat="1" ht="24.2" customHeight="1">
      <c r="B699" s="33"/>
      <c r="C699" s="181" t="s">
        <v>921</v>
      </c>
      <c r="D699" s="181" t="s">
        <v>529</v>
      </c>
      <c r="E699" s="182" t="s">
        <v>922</v>
      </c>
      <c r="F699" s="183" t="s">
        <v>923</v>
      </c>
      <c r="G699" s="184" t="s">
        <v>188</v>
      </c>
      <c r="H699" s="185">
        <v>368.67599999999999</v>
      </c>
      <c r="I699" s="186"/>
      <c r="J699" s="187">
        <f>ROUND(I699*H699,2)</f>
        <v>0</v>
      </c>
      <c r="K699" s="183" t="s">
        <v>167</v>
      </c>
      <c r="L699" s="188"/>
      <c r="M699" s="189" t="s">
        <v>1</v>
      </c>
      <c r="N699" s="190" t="s">
        <v>48</v>
      </c>
      <c r="P699" s="146">
        <f>O699*H699</f>
        <v>0</v>
      </c>
      <c r="Q699" s="146">
        <v>5.5999999999999999E-3</v>
      </c>
      <c r="R699" s="146">
        <f>Q699*H699</f>
        <v>2.0645856</v>
      </c>
      <c r="S699" s="146">
        <v>0</v>
      </c>
      <c r="T699" s="147">
        <f>S699*H699</f>
        <v>0</v>
      </c>
      <c r="AR699" s="148" t="s">
        <v>314</v>
      </c>
      <c r="AT699" s="148" t="s">
        <v>529</v>
      </c>
      <c r="AU699" s="148" t="s">
        <v>92</v>
      </c>
      <c r="AY699" s="17" t="s">
        <v>161</v>
      </c>
      <c r="BE699" s="149">
        <f>IF(N699="základní",J699,0)</f>
        <v>0</v>
      </c>
      <c r="BF699" s="149">
        <f>IF(N699="snížená",J699,0)</f>
        <v>0</v>
      </c>
      <c r="BG699" s="149">
        <f>IF(N699="zákl. přenesená",J699,0)</f>
        <v>0</v>
      </c>
      <c r="BH699" s="149">
        <f>IF(N699="sníž. přenesená",J699,0)</f>
        <v>0</v>
      </c>
      <c r="BI699" s="149">
        <f>IF(N699="nulová",J699,0)</f>
        <v>0</v>
      </c>
      <c r="BJ699" s="17" t="s">
        <v>90</v>
      </c>
      <c r="BK699" s="149">
        <f>ROUND(I699*H699,2)</f>
        <v>0</v>
      </c>
      <c r="BL699" s="17" t="s">
        <v>242</v>
      </c>
      <c r="BM699" s="148" t="s">
        <v>924</v>
      </c>
    </row>
    <row r="700" spans="2:65" s="1" customFormat="1" ht="19.5">
      <c r="B700" s="33"/>
      <c r="D700" s="151" t="s">
        <v>182</v>
      </c>
      <c r="F700" s="164" t="s">
        <v>533</v>
      </c>
      <c r="I700" s="165"/>
      <c r="L700" s="33"/>
      <c r="M700" s="166"/>
      <c r="T700" s="57"/>
      <c r="AT700" s="17" t="s">
        <v>182</v>
      </c>
      <c r="AU700" s="17" t="s">
        <v>92</v>
      </c>
    </row>
    <row r="701" spans="2:65" s="13" customFormat="1" ht="11.25">
      <c r="B701" s="157"/>
      <c r="D701" s="151" t="s">
        <v>170</v>
      </c>
      <c r="E701" s="158" t="s">
        <v>1</v>
      </c>
      <c r="F701" s="159" t="s">
        <v>915</v>
      </c>
      <c r="H701" s="160">
        <v>351.12</v>
      </c>
      <c r="I701" s="161"/>
      <c r="L701" s="157"/>
      <c r="M701" s="162"/>
      <c r="T701" s="163"/>
      <c r="AT701" s="158" t="s">
        <v>170</v>
      </c>
      <c r="AU701" s="158" t="s">
        <v>92</v>
      </c>
      <c r="AV701" s="13" t="s">
        <v>92</v>
      </c>
      <c r="AW701" s="13" t="s">
        <v>39</v>
      </c>
      <c r="AX701" s="13" t="s">
        <v>90</v>
      </c>
      <c r="AY701" s="158" t="s">
        <v>161</v>
      </c>
    </row>
    <row r="702" spans="2:65" s="13" customFormat="1" ht="11.25">
      <c r="B702" s="157"/>
      <c r="D702" s="151" t="s">
        <v>170</v>
      </c>
      <c r="F702" s="159" t="s">
        <v>920</v>
      </c>
      <c r="H702" s="160">
        <v>368.67599999999999</v>
      </c>
      <c r="I702" s="161"/>
      <c r="L702" s="157"/>
      <c r="M702" s="162"/>
      <c r="T702" s="163"/>
      <c r="AT702" s="158" t="s">
        <v>170</v>
      </c>
      <c r="AU702" s="158" t="s">
        <v>92</v>
      </c>
      <c r="AV702" s="13" t="s">
        <v>92</v>
      </c>
      <c r="AW702" s="13" t="s">
        <v>4</v>
      </c>
      <c r="AX702" s="13" t="s">
        <v>90</v>
      </c>
      <c r="AY702" s="158" t="s">
        <v>161</v>
      </c>
    </row>
    <row r="703" spans="2:65" s="1" customFormat="1" ht="37.9" customHeight="1">
      <c r="B703" s="33"/>
      <c r="C703" s="137" t="s">
        <v>925</v>
      </c>
      <c r="D703" s="137" t="s">
        <v>163</v>
      </c>
      <c r="E703" s="138" t="s">
        <v>926</v>
      </c>
      <c r="F703" s="139" t="s">
        <v>927</v>
      </c>
      <c r="G703" s="140" t="s">
        <v>188</v>
      </c>
      <c r="H703" s="141">
        <v>298.45</v>
      </c>
      <c r="I703" s="142"/>
      <c r="J703" s="143">
        <f>ROUND(I703*H703,2)</f>
        <v>0</v>
      </c>
      <c r="K703" s="139" t="s">
        <v>167</v>
      </c>
      <c r="L703" s="33"/>
      <c r="M703" s="144" t="s">
        <v>1</v>
      </c>
      <c r="N703" s="145" t="s">
        <v>48</v>
      </c>
      <c r="P703" s="146">
        <f>O703*H703</f>
        <v>0</v>
      </c>
      <c r="Q703" s="146">
        <v>1.2E-4</v>
      </c>
      <c r="R703" s="146">
        <f>Q703*H703</f>
        <v>3.5813999999999999E-2</v>
      </c>
      <c r="S703" s="146">
        <v>0</v>
      </c>
      <c r="T703" s="147">
        <f>S703*H703</f>
        <v>0</v>
      </c>
      <c r="AR703" s="148" t="s">
        <v>242</v>
      </c>
      <c r="AT703" s="148" t="s">
        <v>163</v>
      </c>
      <c r="AU703" s="148" t="s">
        <v>92</v>
      </c>
      <c r="AY703" s="17" t="s">
        <v>161</v>
      </c>
      <c r="BE703" s="149">
        <f>IF(N703="základní",J703,0)</f>
        <v>0</v>
      </c>
      <c r="BF703" s="149">
        <f>IF(N703="snížená",J703,0)</f>
        <v>0</v>
      </c>
      <c r="BG703" s="149">
        <f>IF(N703="zákl. přenesená",J703,0)</f>
        <v>0</v>
      </c>
      <c r="BH703" s="149">
        <f>IF(N703="sníž. přenesená",J703,0)</f>
        <v>0</v>
      </c>
      <c r="BI703" s="149">
        <f>IF(N703="nulová",J703,0)</f>
        <v>0</v>
      </c>
      <c r="BJ703" s="17" t="s">
        <v>90</v>
      </c>
      <c r="BK703" s="149">
        <f>ROUND(I703*H703,2)</f>
        <v>0</v>
      </c>
      <c r="BL703" s="17" t="s">
        <v>242</v>
      </c>
      <c r="BM703" s="148" t="s">
        <v>928</v>
      </c>
    </row>
    <row r="704" spans="2:65" s="13" customFormat="1" ht="11.25">
      <c r="B704" s="157"/>
      <c r="D704" s="151" t="s">
        <v>170</v>
      </c>
      <c r="E704" s="158" t="s">
        <v>1</v>
      </c>
      <c r="F704" s="159" t="s">
        <v>929</v>
      </c>
      <c r="H704" s="160">
        <v>196.85</v>
      </c>
      <c r="I704" s="161"/>
      <c r="L704" s="157"/>
      <c r="M704" s="162"/>
      <c r="T704" s="163"/>
      <c r="AT704" s="158" t="s">
        <v>170</v>
      </c>
      <c r="AU704" s="158" t="s">
        <v>92</v>
      </c>
      <c r="AV704" s="13" t="s">
        <v>92</v>
      </c>
      <c r="AW704" s="13" t="s">
        <v>39</v>
      </c>
      <c r="AX704" s="13" t="s">
        <v>83</v>
      </c>
      <c r="AY704" s="158" t="s">
        <v>161</v>
      </c>
    </row>
    <row r="705" spans="2:65" s="13" customFormat="1" ht="11.25">
      <c r="B705" s="157"/>
      <c r="D705" s="151" t="s">
        <v>170</v>
      </c>
      <c r="E705" s="158" t="s">
        <v>1</v>
      </c>
      <c r="F705" s="159" t="s">
        <v>930</v>
      </c>
      <c r="H705" s="160">
        <v>101.6</v>
      </c>
      <c r="I705" s="161"/>
      <c r="L705" s="157"/>
      <c r="M705" s="162"/>
      <c r="T705" s="163"/>
      <c r="AT705" s="158" t="s">
        <v>170</v>
      </c>
      <c r="AU705" s="158" t="s">
        <v>92</v>
      </c>
      <c r="AV705" s="13" t="s">
        <v>92</v>
      </c>
      <c r="AW705" s="13" t="s">
        <v>39</v>
      </c>
      <c r="AX705" s="13" t="s">
        <v>83</v>
      </c>
      <c r="AY705" s="158" t="s">
        <v>161</v>
      </c>
    </row>
    <row r="706" spans="2:65" s="14" customFormat="1" ht="11.25">
      <c r="B706" s="167"/>
      <c r="D706" s="151" t="s">
        <v>170</v>
      </c>
      <c r="E706" s="168" t="s">
        <v>1</v>
      </c>
      <c r="F706" s="169" t="s">
        <v>237</v>
      </c>
      <c r="H706" s="170">
        <v>298.45</v>
      </c>
      <c r="I706" s="171"/>
      <c r="L706" s="167"/>
      <c r="M706" s="172"/>
      <c r="T706" s="173"/>
      <c r="AT706" s="168" t="s">
        <v>170</v>
      </c>
      <c r="AU706" s="168" t="s">
        <v>92</v>
      </c>
      <c r="AV706" s="14" t="s">
        <v>168</v>
      </c>
      <c r="AW706" s="14" t="s">
        <v>39</v>
      </c>
      <c r="AX706" s="14" t="s">
        <v>90</v>
      </c>
      <c r="AY706" s="168" t="s">
        <v>161</v>
      </c>
    </row>
    <row r="707" spans="2:65" s="1" customFormat="1" ht="24.2" customHeight="1">
      <c r="B707" s="33"/>
      <c r="C707" s="181" t="s">
        <v>931</v>
      </c>
      <c r="D707" s="181" t="s">
        <v>529</v>
      </c>
      <c r="E707" s="182" t="s">
        <v>932</v>
      </c>
      <c r="F707" s="183" t="s">
        <v>933</v>
      </c>
      <c r="G707" s="184" t="s">
        <v>188</v>
      </c>
      <c r="H707" s="185">
        <v>206.69300000000001</v>
      </c>
      <c r="I707" s="186"/>
      <c r="J707" s="187">
        <f>ROUND(I707*H707,2)</f>
        <v>0</v>
      </c>
      <c r="K707" s="183" t="s">
        <v>230</v>
      </c>
      <c r="L707" s="188"/>
      <c r="M707" s="189" t="s">
        <v>1</v>
      </c>
      <c r="N707" s="190" t="s">
        <v>48</v>
      </c>
      <c r="P707" s="146">
        <f>O707*H707</f>
        <v>0</v>
      </c>
      <c r="Q707" s="146">
        <v>4.8999999999999998E-3</v>
      </c>
      <c r="R707" s="146">
        <f>Q707*H707</f>
        <v>1.0127957000000001</v>
      </c>
      <c r="S707" s="146">
        <v>0</v>
      </c>
      <c r="T707" s="147">
        <f>S707*H707</f>
        <v>0</v>
      </c>
      <c r="AR707" s="148" t="s">
        <v>314</v>
      </c>
      <c r="AT707" s="148" t="s">
        <v>529</v>
      </c>
      <c r="AU707" s="148" t="s">
        <v>92</v>
      </c>
      <c r="AY707" s="17" t="s">
        <v>161</v>
      </c>
      <c r="BE707" s="149">
        <f>IF(N707="základní",J707,0)</f>
        <v>0</v>
      </c>
      <c r="BF707" s="149">
        <f>IF(N707="snížená",J707,0)</f>
        <v>0</v>
      </c>
      <c r="BG707" s="149">
        <f>IF(N707="zákl. přenesená",J707,0)</f>
        <v>0</v>
      </c>
      <c r="BH707" s="149">
        <f>IF(N707="sníž. přenesená",J707,0)</f>
        <v>0</v>
      </c>
      <c r="BI707" s="149">
        <f>IF(N707="nulová",J707,0)</f>
        <v>0</v>
      </c>
      <c r="BJ707" s="17" t="s">
        <v>90</v>
      </c>
      <c r="BK707" s="149">
        <f>ROUND(I707*H707,2)</f>
        <v>0</v>
      </c>
      <c r="BL707" s="17" t="s">
        <v>242</v>
      </c>
      <c r="BM707" s="148" t="s">
        <v>934</v>
      </c>
    </row>
    <row r="708" spans="2:65" s="1" customFormat="1" ht="19.5">
      <c r="B708" s="33"/>
      <c r="D708" s="151" t="s">
        <v>182</v>
      </c>
      <c r="F708" s="164" t="s">
        <v>533</v>
      </c>
      <c r="I708" s="165"/>
      <c r="L708" s="33"/>
      <c r="M708" s="166"/>
      <c r="T708" s="57"/>
      <c r="AT708" s="17" t="s">
        <v>182</v>
      </c>
      <c r="AU708" s="17" t="s">
        <v>92</v>
      </c>
    </row>
    <row r="709" spans="2:65" s="13" customFormat="1" ht="11.25">
      <c r="B709" s="157"/>
      <c r="D709" s="151" t="s">
        <v>170</v>
      </c>
      <c r="E709" s="158" t="s">
        <v>1</v>
      </c>
      <c r="F709" s="159" t="s">
        <v>935</v>
      </c>
      <c r="H709" s="160">
        <v>196.85</v>
      </c>
      <c r="I709" s="161"/>
      <c r="L709" s="157"/>
      <c r="M709" s="162"/>
      <c r="T709" s="163"/>
      <c r="AT709" s="158" t="s">
        <v>170</v>
      </c>
      <c r="AU709" s="158" t="s">
        <v>92</v>
      </c>
      <c r="AV709" s="13" t="s">
        <v>92</v>
      </c>
      <c r="AW709" s="13" t="s">
        <v>39</v>
      </c>
      <c r="AX709" s="13" t="s">
        <v>90</v>
      </c>
      <c r="AY709" s="158" t="s">
        <v>161</v>
      </c>
    </row>
    <row r="710" spans="2:65" s="13" customFormat="1" ht="11.25">
      <c r="B710" s="157"/>
      <c r="D710" s="151" t="s">
        <v>170</v>
      </c>
      <c r="F710" s="159" t="s">
        <v>936</v>
      </c>
      <c r="H710" s="160">
        <v>206.69300000000001</v>
      </c>
      <c r="I710" s="161"/>
      <c r="L710" s="157"/>
      <c r="M710" s="162"/>
      <c r="T710" s="163"/>
      <c r="AT710" s="158" t="s">
        <v>170</v>
      </c>
      <c r="AU710" s="158" t="s">
        <v>92</v>
      </c>
      <c r="AV710" s="13" t="s">
        <v>92</v>
      </c>
      <c r="AW710" s="13" t="s">
        <v>4</v>
      </c>
      <c r="AX710" s="13" t="s">
        <v>90</v>
      </c>
      <c r="AY710" s="158" t="s">
        <v>161</v>
      </c>
    </row>
    <row r="711" spans="2:65" s="1" customFormat="1" ht="24.2" customHeight="1">
      <c r="B711" s="33"/>
      <c r="C711" s="181" t="s">
        <v>937</v>
      </c>
      <c r="D711" s="181" t="s">
        <v>529</v>
      </c>
      <c r="E711" s="182" t="s">
        <v>938</v>
      </c>
      <c r="F711" s="183" t="s">
        <v>939</v>
      </c>
      <c r="G711" s="184" t="s">
        <v>188</v>
      </c>
      <c r="H711" s="185">
        <v>106.68</v>
      </c>
      <c r="I711" s="186"/>
      <c r="J711" s="187">
        <f>ROUND(I711*H711,2)</f>
        <v>0</v>
      </c>
      <c r="K711" s="183" t="s">
        <v>230</v>
      </c>
      <c r="L711" s="188"/>
      <c r="M711" s="189" t="s">
        <v>1</v>
      </c>
      <c r="N711" s="190" t="s">
        <v>48</v>
      </c>
      <c r="P711" s="146">
        <f>O711*H711</f>
        <v>0</v>
      </c>
      <c r="Q711" s="146">
        <v>4.1999999999999997E-3</v>
      </c>
      <c r="R711" s="146">
        <f>Q711*H711</f>
        <v>0.44805600000000001</v>
      </c>
      <c r="S711" s="146">
        <v>0</v>
      </c>
      <c r="T711" s="147">
        <f>S711*H711</f>
        <v>0</v>
      </c>
      <c r="AR711" s="148" t="s">
        <v>314</v>
      </c>
      <c r="AT711" s="148" t="s">
        <v>529</v>
      </c>
      <c r="AU711" s="148" t="s">
        <v>92</v>
      </c>
      <c r="AY711" s="17" t="s">
        <v>161</v>
      </c>
      <c r="BE711" s="149">
        <f>IF(N711="základní",J711,0)</f>
        <v>0</v>
      </c>
      <c r="BF711" s="149">
        <f>IF(N711="snížená",J711,0)</f>
        <v>0</v>
      </c>
      <c r="BG711" s="149">
        <f>IF(N711="zákl. přenesená",J711,0)</f>
        <v>0</v>
      </c>
      <c r="BH711" s="149">
        <f>IF(N711="sníž. přenesená",J711,0)</f>
        <v>0</v>
      </c>
      <c r="BI711" s="149">
        <f>IF(N711="nulová",J711,0)</f>
        <v>0</v>
      </c>
      <c r="BJ711" s="17" t="s">
        <v>90</v>
      </c>
      <c r="BK711" s="149">
        <f>ROUND(I711*H711,2)</f>
        <v>0</v>
      </c>
      <c r="BL711" s="17" t="s">
        <v>242</v>
      </c>
      <c r="BM711" s="148" t="s">
        <v>940</v>
      </c>
    </row>
    <row r="712" spans="2:65" s="1" customFormat="1" ht="19.5">
      <c r="B712" s="33"/>
      <c r="D712" s="151" t="s">
        <v>182</v>
      </c>
      <c r="F712" s="164" t="s">
        <v>533</v>
      </c>
      <c r="I712" s="165"/>
      <c r="L712" s="33"/>
      <c r="M712" s="166"/>
      <c r="T712" s="57"/>
      <c r="AT712" s="17" t="s">
        <v>182</v>
      </c>
      <c r="AU712" s="17" t="s">
        <v>92</v>
      </c>
    </row>
    <row r="713" spans="2:65" s="13" customFormat="1" ht="11.25">
      <c r="B713" s="157"/>
      <c r="D713" s="151" t="s">
        <v>170</v>
      </c>
      <c r="E713" s="158" t="s">
        <v>1</v>
      </c>
      <c r="F713" s="159" t="s">
        <v>941</v>
      </c>
      <c r="H713" s="160">
        <v>101.6</v>
      </c>
      <c r="I713" s="161"/>
      <c r="L713" s="157"/>
      <c r="M713" s="162"/>
      <c r="T713" s="163"/>
      <c r="AT713" s="158" t="s">
        <v>170</v>
      </c>
      <c r="AU713" s="158" t="s">
        <v>92</v>
      </c>
      <c r="AV713" s="13" t="s">
        <v>92</v>
      </c>
      <c r="AW713" s="13" t="s">
        <v>39</v>
      </c>
      <c r="AX713" s="13" t="s">
        <v>90</v>
      </c>
      <c r="AY713" s="158" t="s">
        <v>161</v>
      </c>
    </row>
    <row r="714" spans="2:65" s="13" customFormat="1" ht="11.25">
      <c r="B714" s="157"/>
      <c r="D714" s="151" t="s">
        <v>170</v>
      </c>
      <c r="F714" s="159" t="s">
        <v>942</v>
      </c>
      <c r="H714" s="160">
        <v>106.68</v>
      </c>
      <c r="I714" s="161"/>
      <c r="L714" s="157"/>
      <c r="M714" s="162"/>
      <c r="T714" s="163"/>
      <c r="AT714" s="158" t="s">
        <v>170</v>
      </c>
      <c r="AU714" s="158" t="s">
        <v>92</v>
      </c>
      <c r="AV714" s="13" t="s">
        <v>92</v>
      </c>
      <c r="AW714" s="13" t="s">
        <v>4</v>
      </c>
      <c r="AX714" s="13" t="s">
        <v>90</v>
      </c>
      <c r="AY714" s="158" t="s">
        <v>161</v>
      </c>
    </row>
    <row r="715" spans="2:65" s="1" customFormat="1" ht="24.2" customHeight="1">
      <c r="B715" s="33"/>
      <c r="C715" s="137" t="s">
        <v>943</v>
      </c>
      <c r="D715" s="137" t="s">
        <v>163</v>
      </c>
      <c r="E715" s="138" t="s">
        <v>944</v>
      </c>
      <c r="F715" s="139" t="s">
        <v>945</v>
      </c>
      <c r="G715" s="140" t="s">
        <v>188</v>
      </c>
      <c r="H715" s="141">
        <v>78.7</v>
      </c>
      <c r="I715" s="142"/>
      <c r="J715" s="143">
        <f>ROUND(I715*H715,2)</f>
        <v>0</v>
      </c>
      <c r="K715" s="139" t="s">
        <v>167</v>
      </c>
      <c r="L715" s="33"/>
      <c r="M715" s="144" t="s">
        <v>1</v>
      </c>
      <c r="N715" s="145" t="s">
        <v>48</v>
      </c>
      <c r="P715" s="146">
        <f>O715*H715</f>
        <v>0</v>
      </c>
      <c r="Q715" s="146">
        <v>6.0000000000000002E-5</v>
      </c>
      <c r="R715" s="146">
        <f>Q715*H715</f>
        <v>4.7220000000000005E-3</v>
      </c>
      <c r="S715" s="146">
        <v>0</v>
      </c>
      <c r="T715" s="147">
        <f>S715*H715</f>
        <v>0</v>
      </c>
      <c r="AR715" s="148" t="s">
        <v>242</v>
      </c>
      <c r="AT715" s="148" t="s">
        <v>163</v>
      </c>
      <c r="AU715" s="148" t="s">
        <v>92</v>
      </c>
      <c r="AY715" s="17" t="s">
        <v>161</v>
      </c>
      <c r="BE715" s="149">
        <f>IF(N715="základní",J715,0)</f>
        <v>0</v>
      </c>
      <c r="BF715" s="149">
        <f>IF(N715="snížená",J715,0)</f>
        <v>0</v>
      </c>
      <c r="BG715" s="149">
        <f>IF(N715="zákl. přenesená",J715,0)</f>
        <v>0</v>
      </c>
      <c r="BH715" s="149">
        <f>IF(N715="sníž. přenesená",J715,0)</f>
        <v>0</v>
      </c>
      <c r="BI715" s="149">
        <f>IF(N715="nulová",J715,0)</f>
        <v>0</v>
      </c>
      <c r="BJ715" s="17" t="s">
        <v>90</v>
      </c>
      <c r="BK715" s="149">
        <f>ROUND(I715*H715,2)</f>
        <v>0</v>
      </c>
      <c r="BL715" s="17" t="s">
        <v>242</v>
      </c>
      <c r="BM715" s="148" t="s">
        <v>946</v>
      </c>
    </row>
    <row r="716" spans="2:65" s="13" customFormat="1" ht="11.25">
      <c r="B716" s="157"/>
      <c r="D716" s="151" t="s">
        <v>170</v>
      </c>
      <c r="E716" s="158" t="s">
        <v>1</v>
      </c>
      <c r="F716" s="159" t="s">
        <v>947</v>
      </c>
      <c r="H716" s="160">
        <v>78.7</v>
      </c>
      <c r="I716" s="161"/>
      <c r="L716" s="157"/>
      <c r="M716" s="162"/>
      <c r="T716" s="163"/>
      <c r="AT716" s="158" t="s">
        <v>170</v>
      </c>
      <c r="AU716" s="158" t="s">
        <v>92</v>
      </c>
      <c r="AV716" s="13" t="s">
        <v>92</v>
      </c>
      <c r="AW716" s="13" t="s">
        <v>39</v>
      </c>
      <c r="AX716" s="13" t="s">
        <v>90</v>
      </c>
      <c r="AY716" s="158" t="s">
        <v>161</v>
      </c>
    </row>
    <row r="717" spans="2:65" s="1" customFormat="1" ht="33" customHeight="1">
      <c r="B717" s="33"/>
      <c r="C717" s="181" t="s">
        <v>948</v>
      </c>
      <c r="D717" s="181" t="s">
        <v>529</v>
      </c>
      <c r="E717" s="182" t="s">
        <v>949</v>
      </c>
      <c r="F717" s="183" t="s">
        <v>950</v>
      </c>
      <c r="G717" s="184" t="s">
        <v>188</v>
      </c>
      <c r="H717" s="185">
        <v>82.635000000000005</v>
      </c>
      <c r="I717" s="186"/>
      <c r="J717" s="187">
        <f>ROUND(I717*H717,2)</f>
        <v>0</v>
      </c>
      <c r="K717" s="183" t="s">
        <v>230</v>
      </c>
      <c r="L717" s="188"/>
      <c r="M717" s="189" t="s">
        <v>1</v>
      </c>
      <c r="N717" s="190" t="s">
        <v>48</v>
      </c>
      <c r="P717" s="146">
        <f>O717*H717</f>
        <v>0</v>
      </c>
      <c r="Q717" s="146">
        <v>3.0000000000000001E-3</v>
      </c>
      <c r="R717" s="146">
        <f>Q717*H717</f>
        <v>0.24790500000000001</v>
      </c>
      <c r="S717" s="146">
        <v>0</v>
      </c>
      <c r="T717" s="147">
        <f>S717*H717</f>
        <v>0</v>
      </c>
      <c r="AR717" s="148" t="s">
        <v>314</v>
      </c>
      <c r="AT717" s="148" t="s">
        <v>529</v>
      </c>
      <c r="AU717" s="148" t="s">
        <v>92</v>
      </c>
      <c r="AY717" s="17" t="s">
        <v>161</v>
      </c>
      <c r="BE717" s="149">
        <f>IF(N717="základní",J717,0)</f>
        <v>0</v>
      </c>
      <c r="BF717" s="149">
        <f>IF(N717="snížená",J717,0)</f>
        <v>0</v>
      </c>
      <c r="BG717" s="149">
        <f>IF(N717="zákl. přenesená",J717,0)</f>
        <v>0</v>
      </c>
      <c r="BH717" s="149">
        <f>IF(N717="sníž. přenesená",J717,0)</f>
        <v>0</v>
      </c>
      <c r="BI717" s="149">
        <f>IF(N717="nulová",J717,0)</f>
        <v>0</v>
      </c>
      <c r="BJ717" s="17" t="s">
        <v>90</v>
      </c>
      <c r="BK717" s="149">
        <f>ROUND(I717*H717,2)</f>
        <v>0</v>
      </c>
      <c r="BL717" s="17" t="s">
        <v>242</v>
      </c>
      <c r="BM717" s="148" t="s">
        <v>951</v>
      </c>
    </row>
    <row r="718" spans="2:65" s="1" customFormat="1" ht="19.5">
      <c r="B718" s="33"/>
      <c r="D718" s="151" t="s">
        <v>182</v>
      </c>
      <c r="F718" s="164" t="s">
        <v>533</v>
      </c>
      <c r="I718" s="165"/>
      <c r="L718" s="33"/>
      <c r="M718" s="166"/>
      <c r="T718" s="57"/>
      <c r="AT718" s="17" t="s">
        <v>182</v>
      </c>
      <c r="AU718" s="17" t="s">
        <v>92</v>
      </c>
    </row>
    <row r="719" spans="2:65" s="13" customFormat="1" ht="11.25">
      <c r="B719" s="157"/>
      <c r="D719" s="151" t="s">
        <v>170</v>
      </c>
      <c r="E719" s="158" t="s">
        <v>1</v>
      </c>
      <c r="F719" s="159" t="s">
        <v>947</v>
      </c>
      <c r="H719" s="160">
        <v>78.7</v>
      </c>
      <c r="I719" s="161"/>
      <c r="L719" s="157"/>
      <c r="M719" s="162"/>
      <c r="T719" s="163"/>
      <c r="AT719" s="158" t="s">
        <v>170</v>
      </c>
      <c r="AU719" s="158" t="s">
        <v>92</v>
      </c>
      <c r="AV719" s="13" t="s">
        <v>92</v>
      </c>
      <c r="AW719" s="13" t="s">
        <v>39</v>
      </c>
      <c r="AX719" s="13" t="s">
        <v>90</v>
      </c>
      <c r="AY719" s="158" t="s">
        <v>161</v>
      </c>
    </row>
    <row r="720" spans="2:65" s="13" customFormat="1" ht="11.25">
      <c r="B720" s="157"/>
      <c r="D720" s="151" t="s">
        <v>170</v>
      </c>
      <c r="F720" s="159" t="s">
        <v>952</v>
      </c>
      <c r="H720" s="160">
        <v>82.635000000000005</v>
      </c>
      <c r="I720" s="161"/>
      <c r="L720" s="157"/>
      <c r="M720" s="162"/>
      <c r="T720" s="163"/>
      <c r="AT720" s="158" t="s">
        <v>170</v>
      </c>
      <c r="AU720" s="158" t="s">
        <v>92</v>
      </c>
      <c r="AV720" s="13" t="s">
        <v>92</v>
      </c>
      <c r="AW720" s="13" t="s">
        <v>4</v>
      </c>
      <c r="AX720" s="13" t="s">
        <v>90</v>
      </c>
      <c r="AY720" s="158" t="s">
        <v>161</v>
      </c>
    </row>
    <row r="721" spans="2:65" s="1" customFormat="1" ht="33" customHeight="1">
      <c r="B721" s="33"/>
      <c r="C721" s="137" t="s">
        <v>953</v>
      </c>
      <c r="D721" s="137" t="s">
        <v>163</v>
      </c>
      <c r="E721" s="138" t="s">
        <v>954</v>
      </c>
      <c r="F721" s="139" t="s">
        <v>955</v>
      </c>
      <c r="G721" s="140" t="s">
        <v>188</v>
      </c>
      <c r="H721" s="141">
        <v>377.15</v>
      </c>
      <c r="I721" s="142"/>
      <c r="J721" s="143">
        <f>ROUND(I721*H721,2)</f>
        <v>0</v>
      </c>
      <c r="K721" s="139" t="s">
        <v>167</v>
      </c>
      <c r="L721" s="33"/>
      <c r="M721" s="144" t="s">
        <v>1</v>
      </c>
      <c r="N721" s="145" t="s">
        <v>48</v>
      </c>
      <c r="P721" s="146">
        <f>O721*H721</f>
        <v>0</v>
      </c>
      <c r="Q721" s="146">
        <v>1.2E-4</v>
      </c>
      <c r="R721" s="146">
        <f>Q721*H721</f>
        <v>4.5258E-2</v>
      </c>
      <c r="S721" s="146">
        <v>0</v>
      </c>
      <c r="T721" s="147">
        <f>S721*H721</f>
        <v>0</v>
      </c>
      <c r="AR721" s="148" t="s">
        <v>242</v>
      </c>
      <c r="AT721" s="148" t="s">
        <v>163</v>
      </c>
      <c r="AU721" s="148" t="s">
        <v>92</v>
      </c>
      <c r="AY721" s="17" t="s">
        <v>161</v>
      </c>
      <c r="BE721" s="149">
        <f>IF(N721="základní",J721,0)</f>
        <v>0</v>
      </c>
      <c r="BF721" s="149">
        <f>IF(N721="snížená",J721,0)</f>
        <v>0</v>
      </c>
      <c r="BG721" s="149">
        <f>IF(N721="zákl. přenesená",J721,0)</f>
        <v>0</v>
      </c>
      <c r="BH721" s="149">
        <f>IF(N721="sníž. přenesená",J721,0)</f>
        <v>0</v>
      </c>
      <c r="BI721" s="149">
        <f>IF(N721="nulová",J721,0)</f>
        <v>0</v>
      </c>
      <c r="BJ721" s="17" t="s">
        <v>90</v>
      </c>
      <c r="BK721" s="149">
        <f>ROUND(I721*H721,2)</f>
        <v>0</v>
      </c>
      <c r="BL721" s="17" t="s">
        <v>242</v>
      </c>
      <c r="BM721" s="148" t="s">
        <v>956</v>
      </c>
    </row>
    <row r="722" spans="2:65" s="13" customFormat="1" ht="11.25">
      <c r="B722" s="157"/>
      <c r="D722" s="151" t="s">
        <v>170</v>
      </c>
      <c r="E722" s="158" t="s">
        <v>1</v>
      </c>
      <c r="F722" s="159" t="s">
        <v>957</v>
      </c>
      <c r="H722" s="160">
        <v>360.65</v>
      </c>
      <c r="I722" s="161"/>
      <c r="L722" s="157"/>
      <c r="M722" s="162"/>
      <c r="T722" s="163"/>
      <c r="AT722" s="158" t="s">
        <v>170</v>
      </c>
      <c r="AU722" s="158" t="s">
        <v>92</v>
      </c>
      <c r="AV722" s="13" t="s">
        <v>92</v>
      </c>
      <c r="AW722" s="13" t="s">
        <v>39</v>
      </c>
      <c r="AX722" s="13" t="s">
        <v>83</v>
      </c>
      <c r="AY722" s="158" t="s">
        <v>161</v>
      </c>
    </row>
    <row r="723" spans="2:65" s="13" customFormat="1" ht="11.25">
      <c r="B723" s="157"/>
      <c r="D723" s="151" t="s">
        <v>170</v>
      </c>
      <c r="E723" s="158" t="s">
        <v>1</v>
      </c>
      <c r="F723" s="159" t="s">
        <v>958</v>
      </c>
      <c r="H723" s="160">
        <v>16.5</v>
      </c>
      <c r="I723" s="161"/>
      <c r="L723" s="157"/>
      <c r="M723" s="162"/>
      <c r="T723" s="163"/>
      <c r="AT723" s="158" t="s">
        <v>170</v>
      </c>
      <c r="AU723" s="158" t="s">
        <v>92</v>
      </c>
      <c r="AV723" s="13" t="s">
        <v>92</v>
      </c>
      <c r="AW723" s="13" t="s">
        <v>39</v>
      </c>
      <c r="AX723" s="13" t="s">
        <v>83</v>
      </c>
      <c r="AY723" s="158" t="s">
        <v>161</v>
      </c>
    </row>
    <row r="724" spans="2:65" s="14" customFormat="1" ht="11.25">
      <c r="B724" s="167"/>
      <c r="D724" s="151" t="s">
        <v>170</v>
      </c>
      <c r="E724" s="168" t="s">
        <v>1</v>
      </c>
      <c r="F724" s="169" t="s">
        <v>237</v>
      </c>
      <c r="H724" s="170">
        <v>377.15</v>
      </c>
      <c r="I724" s="171"/>
      <c r="L724" s="167"/>
      <c r="M724" s="172"/>
      <c r="T724" s="173"/>
      <c r="AT724" s="168" t="s">
        <v>170</v>
      </c>
      <c r="AU724" s="168" t="s">
        <v>92</v>
      </c>
      <c r="AV724" s="14" t="s">
        <v>168</v>
      </c>
      <c r="AW724" s="14" t="s">
        <v>39</v>
      </c>
      <c r="AX724" s="14" t="s">
        <v>90</v>
      </c>
      <c r="AY724" s="168" t="s">
        <v>161</v>
      </c>
    </row>
    <row r="725" spans="2:65" s="1" customFormat="1" ht="16.5" customHeight="1">
      <c r="B725" s="33"/>
      <c r="C725" s="181" t="s">
        <v>959</v>
      </c>
      <c r="D725" s="181" t="s">
        <v>529</v>
      </c>
      <c r="E725" s="182" t="s">
        <v>960</v>
      </c>
      <c r="F725" s="183" t="s">
        <v>961</v>
      </c>
      <c r="G725" s="184" t="s">
        <v>166</v>
      </c>
      <c r="H725" s="185">
        <v>45.067999999999998</v>
      </c>
      <c r="I725" s="186"/>
      <c r="J725" s="187">
        <f>ROUND(I725*H725,2)</f>
        <v>0</v>
      </c>
      <c r="K725" s="183" t="s">
        <v>167</v>
      </c>
      <c r="L725" s="188"/>
      <c r="M725" s="189" t="s">
        <v>1</v>
      </c>
      <c r="N725" s="190" t="s">
        <v>48</v>
      </c>
      <c r="P725" s="146">
        <f>O725*H725</f>
        <v>0</v>
      </c>
      <c r="Q725" s="146">
        <v>2.5000000000000001E-2</v>
      </c>
      <c r="R725" s="146">
        <f>Q725*H725</f>
        <v>1.1267</v>
      </c>
      <c r="S725" s="146">
        <v>0</v>
      </c>
      <c r="T725" s="147">
        <f>S725*H725</f>
        <v>0</v>
      </c>
      <c r="AR725" s="148" t="s">
        <v>314</v>
      </c>
      <c r="AT725" s="148" t="s">
        <v>529</v>
      </c>
      <c r="AU725" s="148" t="s">
        <v>92</v>
      </c>
      <c r="AY725" s="17" t="s">
        <v>161</v>
      </c>
      <c r="BE725" s="149">
        <f>IF(N725="základní",J725,0)</f>
        <v>0</v>
      </c>
      <c r="BF725" s="149">
        <f>IF(N725="snížená",J725,0)</f>
        <v>0</v>
      </c>
      <c r="BG725" s="149">
        <f>IF(N725="zákl. přenesená",J725,0)</f>
        <v>0</v>
      </c>
      <c r="BH725" s="149">
        <f>IF(N725="sníž. přenesená",J725,0)</f>
        <v>0</v>
      </c>
      <c r="BI725" s="149">
        <f>IF(N725="nulová",J725,0)</f>
        <v>0</v>
      </c>
      <c r="BJ725" s="17" t="s">
        <v>90</v>
      </c>
      <c r="BK725" s="149">
        <f>ROUND(I725*H725,2)</f>
        <v>0</v>
      </c>
      <c r="BL725" s="17" t="s">
        <v>242</v>
      </c>
      <c r="BM725" s="148" t="s">
        <v>962</v>
      </c>
    </row>
    <row r="726" spans="2:65" s="13" customFormat="1" ht="22.5">
      <c r="B726" s="157"/>
      <c r="D726" s="151" t="s">
        <v>170</v>
      </c>
      <c r="E726" s="158" t="s">
        <v>1</v>
      </c>
      <c r="F726" s="159" t="s">
        <v>963</v>
      </c>
      <c r="H726" s="160">
        <v>43.994999999999997</v>
      </c>
      <c r="I726" s="161"/>
      <c r="L726" s="157"/>
      <c r="M726" s="162"/>
      <c r="T726" s="163"/>
      <c r="AT726" s="158" t="s">
        <v>170</v>
      </c>
      <c r="AU726" s="158" t="s">
        <v>92</v>
      </c>
      <c r="AV726" s="13" t="s">
        <v>92</v>
      </c>
      <c r="AW726" s="13" t="s">
        <v>39</v>
      </c>
      <c r="AX726" s="13" t="s">
        <v>83</v>
      </c>
      <c r="AY726" s="158" t="s">
        <v>161</v>
      </c>
    </row>
    <row r="727" spans="2:65" s="13" customFormat="1" ht="11.25">
      <c r="B727" s="157"/>
      <c r="D727" s="151" t="s">
        <v>170</v>
      </c>
      <c r="E727" s="158" t="s">
        <v>1</v>
      </c>
      <c r="F727" s="159" t="s">
        <v>964</v>
      </c>
      <c r="H727" s="160">
        <v>1.073</v>
      </c>
      <c r="I727" s="161"/>
      <c r="L727" s="157"/>
      <c r="M727" s="162"/>
      <c r="T727" s="163"/>
      <c r="AT727" s="158" t="s">
        <v>170</v>
      </c>
      <c r="AU727" s="158" t="s">
        <v>92</v>
      </c>
      <c r="AV727" s="13" t="s">
        <v>92</v>
      </c>
      <c r="AW727" s="13" t="s">
        <v>39</v>
      </c>
      <c r="AX727" s="13" t="s">
        <v>83</v>
      </c>
      <c r="AY727" s="158" t="s">
        <v>161</v>
      </c>
    </row>
    <row r="728" spans="2:65" s="14" customFormat="1" ht="11.25">
      <c r="B728" s="167"/>
      <c r="D728" s="151" t="s">
        <v>170</v>
      </c>
      <c r="E728" s="168" t="s">
        <v>1</v>
      </c>
      <c r="F728" s="169" t="s">
        <v>237</v>
      </c>
      <c r="H728" s="170">
        <v>45.067999999999998</v>
      </c>
      <c r="I728" s="171"/>
      <c r="L728" s="167"/>
      <c r="M728" s="172"/>
      <c r="T728" s="173"/>
      <c r="AT728" s="168" t="s">
        <v>170</v>
      </c>
      <c r="AU728" s="168" t="s">
        <v>92</v>
      </c>
      <c r="AV728" s="14" t="s">
        <v>168</v>
      </c>
      <c r="AW728" s="14" t="s">
        <v>39</v>
      </c>
      <c r="AX728" s="14" t="s">
        <v>90</v>
      </c>
      <c r="AY728" s="168" t="s">
        <v>161</v>
      </c>
    </row>
    <row r="729" spans="2:65" s="1" customFormat="1" ht="24.2" customHeight="1">
      <c r="B729" s="33"/>
      <c r="C729" s="137" t="s">
        <v>965</v>
      </c>
      <c r="D729" s="137" t="s">
        <v>163</v>
      </c>
      <c r="E729" s="138" t="s">
        <v>966</v>
      </c>
      <c r="F729" s="139" t="s">
        <v>967</v>
      </c>
      <c r="G729" s="140" t="s">
        <v>188</v>
      </c>
      <c r="H729" s="141">
        <v>702.24</v>
      </c>
      <c r="I729" s="142"/>
      <c r="J729" s="143">
        <f>ROUND(I729*H729,2)</f>
        <v>0</v>
      </c>
      <c r="K729" s="139" t="s">
        <v>167</v>
      </c>
      <c r="L729" s="33"/>
      <c r="M729" s="144" t="s">
        <v>1</v>
      </c>
      <c r="N729" s="145" t="s">
        <v>48</v>
      </c>
      <c r="P729" s="146">
        <f>O729*H729</f>
        <v>0</v>
      </c>
      <c r="Q729" s="146">
        <v>1.0000000000000001E-5</v>
      </c>
      <c r="R729" s="146">
        <f>Q729*H729</f>
        <v>7.0224000000000007E-3</v>
      </c>
      <c r="S729" s="146">
        <v>0</v>
      </c>
      <c r="T729" s="147">
        <f>S729*H729</f>
        <v>0</v>
      </c>
      <c r="AR729" s="148" t="s">
        <v>242</v>
      </c>
      <c r="AT729" s="148" t="s">
        <v>163</v>
      </c>
      <c r="AU729" s="148" t="s">
        <v>92</v>
      </c>
      <c r="AY729" s="17" t="s">
        <v>161</v>
      </c>
      <c r="BE729" s="149">
        <f>IF(N729="základní",J729,0)</f>
        <v>0</v>
      </c>
      <c r="BF729" s="149">
        <f>IF(N729="snížená",J729,0)</f>
        <v>0</v>
      </c>
      <c r="BG729" s="149">
        <f>IF(N729="zákl. přenesená",J729,0)</f>
        <v>0</v>
      </c>
      <c r="BH729" s="149">
        <f>IF(N729="sníž. přenesená",J729,0)</f>
        <v>0</v>
      </c>
      <c r="BI729" s="149">
        <f>IF(N729="nulová",J729,0)</f>
        <v>0</v>
      </c>
      <c r="BJ729" s="17" t="s">
        <v>90</v>
      </c>
      <c r="BK729" s="149">
        <f>ROUND(I729*H729,2)</f>
        <v>0</v>
      </c>
      <c r="BL729" s="17" t="s">
        <v>242</v>
      </c>
      <c r="BM729" s="148" t="s">
        <v>968</v>
      </c>
    </row>
    <row r="730" spans="2:65" s="13" customFormat="1" ht="11.25">
      <c r="B730" s="157"/>
      <c r="D730" s="151" t="s">
        <v>170</v>
      </c>
      <c r="E730" s="158" t="s">
        <v>1</v>
      </c>
      <c r="F730" s="159" t="s">
        <v>969</v>
      </c>
      <c r="H730" s="160">
        <v>702.24</v>
      </c>
      <c r="I730" s="161"/>
      <c r="L730" s="157"/>
      <c r="M730" s="162"/>
      <c r="T730" s="163"/>
      <c r="AT730" s="158" t="s">
        <v>170</v>
      </c>
      <c r="AU730" s="158" t="s">
        <v>92</v>
      </c>
      <c r="AV730" s="13" t="s">
        <v>92</v>
      </c>
      <c r="AW730" s="13" t="s">
        <v>39</v>
      </c>
      <c r="AX730" s="13" t="s">
        <v>90</v>
      </c>
      <c r="AY730" s="158" t="s">
        <v>161</v>
      </c>
    </row>
    <row r="731" spans="2:65" s="1" customFormat="1" ht="21.75" customHeight="1">
      <c r="B731" s="33"/>
      <c r="C731" s="137" t="s">
        <v>970</v>
      </c>
      <c r="D731" s="137" t="s">
        <v>163</v>
      </c>
      <c r="E731" s="138" t="s">
        <v>971</v>
      </c>
      <c r="F731" s="139" t="s">
        <v>972</v>
      </c>
      <c r="G731" s="140" t="s">
        <v>188</v>
      </c>
      <c r="H731" s="141">
        <v>438.9</v>
      </c>
      <c r="I731" s="142"/>
      <c r="J731" s="143">
        <f>ROUND(I731*H731,2)</f>
        <v>0</v>
      </c>
      <c r="K731" s="139" t="s">
        <v>230</v>
      </c>
      <c r="L731" s="33"/>
      <c r="M731" s="144" t="s">
        <v>1</v>
      </c>
      <c r="N731" s="145" t="s">
        <v>48</v>
      </c>
      <c r="P731" s="146">
        <f>O731*H731</f>
        <v>0</v>
      </c>
      <c r="Q731" s="146">
        <v>0</v>
      </c>
      <c r="R731" s="146">
        <f>Q731*H731</f>
        <v>0</v>
      </c>
      <c r="S731" s="146">
        <v>0</v>
      </c>
      <c r="T731" s="147">
        <f>S731*H731</f>
        <v>0</v>
      </c>
      <c r="AR731" s="148" t="s">
        <v>242</v>
      </c>
      <c r="AT731" s="148" t="s">
        <v>163</v>
      </c>
      <c r="AU731" s="148" t="s">
        <v>92</v>
      </c>
      <c r="AY731" s="17" t="s">
        <v>161</v>
      </c>
      <c r="BE731" s="149">
        <f>IF(N731="základní",J731,0)</f>
        <v>0</v>
      </c>
      <c r="BF731" s="149">
        <f>IF(N731="snížená",J731,0)</f>
        <v>0</v>
      </c>
      <c r="BG731" s="149">
        <f>IF(N731="zákl. přenesená",J731,0)</f>
        <v>0</v>
      </c>
      <c r="BH731" s="149">
        <f>IF(N731="sníž. přenesená",J731,0)</f>
        <v>0</v>
      </c>
      <c r="BI731" s="149">
        <f>IF(N731="nulová",J731,0)</f>
        <v>0</v>
      </c>
      <c r="BJ731" s="17" t="s">
        <v>90</v>
      </c>
      <c r="BK731" s="149">
        <f>ROUND(I731*H731,2)</f>
        <v>0</v>
      </c>
      <c r="BL731" s="17" t="s">
        <v>242</v>
      </c>
      <c r="BM731" s="148" t="s">
        <v>973</v>
      </c>
    </row>
    <row r="732" spans="2:65" s="13" customFormat="1" ht="11.25">
      <c r="B732" s="157"/>
      <c r="D732" s="151" t="s">
        <v>170</v>
      </c>
      <c r="E732" s="158" t="s">
        <v>1</v>
      </c>
      <c r="F732" s="159" t="s">
        <v>974</v>
      </c>
      <c r="H732" s="160">
        <v>438.9</v>
      </c>
      <c r="I732" s="161"/>
      <c r="L732" s="157"/>
      <c r="M732" s="162"/>
      <c r="T732" s="163"/>
      <c r="AT732" s="158" t="s">
        <v>170</v>
      </c>
      <c r="AU732" s="158" t="s">
        <v>92</v>
      </c>
      <c r="AV732" s="13" t="s">
        <v>92</v>
      </c>
      <c r="AW732" s="13" t="s">
        <v>39</v>
      </c>
      <c r="AX732" s="13" t="s">
        <v>90</v>
      </c>
      <c r="AY732" s="158" t="s">
        <v>161</v>
      </c>
    </row>
    <row r="733" spans="2:65" s="1" customFormat="1" ht="16.5" customHeight="1">
      <c r="B733" s="33"/>
      <c r="C733" s="137" t="s">
        <v>975</v>
      </c>
      <c r="D733" s="137" t="s">
        <v>163</v>
      </c>
      <c r="E733" s="138" t="s">
        <v>976</v>
      </c>
      <c r="F733" s="139" t="s">
        <v>977</v>
      </c>
      <c r="G733" s="140" t="s">
        <v>188</v>
      </c>
      <c r="H733" s="141">
        <v>438.9</v>
      </c>
      <c r="I733" s="142"/>
      <c r="J733" s="143">
        <f>ROUND(I733*H733,2)</f>
        <v>0</v>
      </c>
      <c r="K733" s="139" t="s">
        <v>230</v>
      </c>
      <c r="L733" s="33"/>
      <c r="M733" s="144" t="s">
        <v>1</v>
      </c>
      <c r="N733" s="145" t="s">
        <v>48</v>
      </c>
      <c r="P733" s="146">
        <f>O733*H733</f>
        <v>0</v>
      </c>
      <c r="Q733" s="146">
        <v>0</v>
      </c>
      <c r="R733" s="146">
        <f>Q733*H733</f>
        <v>0</v>
      </c>
      <c r="S733" s="146">
        <v>0</v>
      </c>
      <c r="T733" s="147">
        <f>S733*H733</f>
        <v>0</v>
      </c>
      <c r="AR733" s="148" t="s">
        <v>242</v>
      </c>
      <c r="AT733" s="148" t="s">
        <v>163</v>
      </c>
      <c r="AU733" s="148" t="s">
        <v>92</v>
      </c>
      <c r="AY733" s="17" t="s">
        <v>161</v>
      </c>
      <c r="BE733" s="149">
        <f>IF(N733="základní",J733,0)</f>
        <v>0</v>
      </c>
      <c r="BF733" s="149">
        <f>IF(N733="snížená",J733,0)</f>
        <v>0</v>
      </c>
      <c r="BG733" s="149">
        <f>IF(N733="zákl. přenesená",J733,0)</f>
        <v>0</v>
      </c>
      <c r="BH733" s="149">
        <f>IF(N733="sníž. přenesená",J733,0)</f>
        <v>0</v>
      </c>
      <c r="BI733" s="149">
        <f>IF(N733="nulová",J733,0)</f>
        <v>0</v>
      </c>
      <c r="BJ733" s="17" t="s">
        <v>90</v>
      </c>
      <c r="BK733" s="149">
        <f>ROUND(I733*H733,2)</f>
        <v>0</v>
      </c>
      <c r="BL733" s="17" t="s">
        <v>242</v>
      </c>
      <c r="BM733" s="148" t="s">
        <v>978</v>
      </c>
    </row>
    <row r="734" spans="2:65" s="13" customFormat="1" ht="11.25">
      <c r="B734" s="157"/>
      <c r="D734" s="151" t="s">
        <v>170</v>
      </c>
      <c r="E734" s="158" t="s">
        <v>1</v>
      </c>
      <c r="F734" s="159" t="s">
        <v>974</v>
      </c>
      <c r="H734" s="160">
        <v>438.9</v>
      </c>
      <c r="I734" s="161"/>
      <c r="L734" s="157"/>
      <c r="M734" s="162"/>
      <c r="T734" s="163"/>
      <c r="AT734" s="158" t="s">
        <v>170</v>
      </c>
      <c r="AU734" s="158" t="s">
        <v>92</v>
      </c>
      <c r="AV734" s="13" t="s">
        <v>92</v>
      </c>
      <c r="AW734" s="13" t="s">
        <v>39</v>
      </c>
      <c r="AX734" s="13" t="s">
        <v>90</v>
      </c>
      <c r="AY734" s="158" t="s">
        <v>161</v>
      </c>
    </row>
    <row r="735" spans="2:65" s="1" customFormat="1" ht="24.2" customHeight="1">
      <c r="B735" s="33"/>
      <c r="C735" s="137" t="s">
        <v>979</v>
      </c>
      <c r="D735" s="137" t="s">
        <v>163</v>
      </c>
      <c r="E735" s="138" t="s">
        <v>980</v>
      </c>
      <c r="F735" s="139" t="s">
        <v>981</v>
      </c>
      <c r="G735" s="140" t="s">
        <v>789</v>
      </c>
      <c r="H735" s="191"/>
      <c r="I735" s="142"/>
      <c r="J735" s="143">
        <f>ROUND(I735*H735,2)</f>
        <v>0</v>
      </c>
      <c r="K735" s="139" t="s">
        <v>167</v>
      </c>
      <c r="L735" s="33"/>
      <c r="M735" s="144" t="s">
        <v>1</v>
      </c>
      <c r="N735" s="145" t="s">
        <v>48</v>
      </c>
      <c r="P735" s="146">
        <f>O735*H735</f>
        <v>0</v>
      </c>
      <c r="Q735" s="146">
        <v>0</v>
      </c>
      <c r="R735" s="146">
        <f>Q735*H735</f>
        <v>0</v>
      </c>
      <c r="S735" s="146">
        <v>0</v>
      </c>
      <c r="T735" s="147">
        <f>S735*H735</f>
        <v>0</v>
      </c>
      <c r="AR735" s="148" t="s">
        <v>242</v>
      </c>
      <c r="AT735" s="148" t="s">
        <v>163</v>
      </c>
      <c r="AU735" s="148" t="s">
        <v>92</v>
      </c>
      <c r="AY735" s="17" t="s">
        <v>161</v>
      </c>
      <c r="BE735" s="149">
        <f>IF(N735="základní",J735,0)</f>
        <v>0</v>
      </c>
      <c r="BF735" s="149">
        <f>IF(N735="snížená",J735,0)</f>
        <v>0</v>
      </c>
      <c r="BG735" s="149">
        <f>IF(N735="zákl. přenesená",J735,0)</f>
        <v>0</v>
      </c>
      <c r="BH735" s="149">
        <f>IF(N735="sníž. přenesená",J735,0)</f>
        <v>0</v>
      </c>
      <c r="BI735" s="149">
        <f>IF(N735="nulová",J735,0)</f>
        <v>0</v>
      </c>
      <c r="BJ735" s="17" t="s">
        <v>90</v>
      </c>
      <c r="BK735" s="149">
        <f>ROUND(I735*H735,2)</f>
        <v>0</v>
      </c>
      <c r="BL735" s="17" t="s">
        <v>242</v>
      </c>
      <c r="BM735" s="148" t="s">
        <v>982</v>
      </c>
    </row>
    <row r="736" spans="2:65" s="11" customFormat="1" ht="22.9" customHeight="1">
      <c r="B736" s="125"/>
      <c r="D736" s="126" t="s">
        <v>82</v>
      </c>
      <c r="E736" s="135" t="s">
        <v>983</v>
      </c>
      <c r="F736" s="135" t="s">
        <v>984</v>
      </c>
      <c r="I736" s="128"/>
      <c r="J736" s="136">
        <f>BK736</f>
        <v>0</v>
      </c>
      <c r="L736" s="125"/>
      <c r="M736" s="130"/>
      <c r="P736" s="131">
        <f>SUM(P737:P739)</f>
        <v>0</v>
      </c>
      <c r="R736" s="131">
        <f>SUM(R737:R739)</f>
        <v>2.4E-2</v>
      </c>
      <c r="T736" s="132">
        <f>SUM(T737:T739)</f>
        <v>0.56352000000000002</v>
      </c>
      <c r="AR736" s="126" t="s">
        <v>92</v>
      </c>
      <c r="AT736" s="133" t="s">
        <v>82</v>
      </c>
      <c r="AU736" s="133" t="s">
        <v>90</v>
      </c>
      <c r="AY736" s="126" t="s">
        <v>161</v>
      </c>
      <c r="BK736" s="134">
        <f>SUM(BK737:BK739)</f>
        <v>0</v>
      </c>
    </row>
    <row r="737" spans="2:65" s="1" customFormat="1" ht="37.9" customHeight="1">
      <c r="B737" s="33"/>
      <c r="C737" s="137" t="s">
        <v>985</v>
      </c>
      <c r="D737" s="137" t="s">
        <v>163</v>
      </c>
      <c r="E737" s="138" t="s">
        <v>986</v>
      </c>
      <c r="F737" s="139" t="s">
        <v>987</v>
      </c>
      <c r="G737" s="140" t="s">
        <v>245</v>
      </c>
      <c r="H737" s="141">
        <v>16</v>
      </c>
      <c r="I737" s="142"/>
      <c r="J737" s="143">
        <f>ROUND(I737*H737,2)</f>
        <v>0</v>
      </c>
      <c r="K737" s="139" t="s">
        <v>230</v>
      </c>
      <c r="L737" s="33"/>
      <c r="M737" s="144" t="s">
        <v>1</v>
      </c>
      <c r="N737" s="145" t="s">
        <v>48</v>
      </c>
      <c r="P737" s="146">
        <f>O737*H737</f>
        <v>0</v>
      </c>
      <c r="Q737" s="146">
        <v>1.5E-3</v>
      </c>
      <c r="R737" s="146">
        <f>Q737*H737</f>
        <v>2.4E-2</v>
      </c>
      <c r="S737" s="146">
        <v>0</v>
      </c>
      <c r="T737" s="147">
        <f>S737*H737</f>
        <v>0</v>
      </c>
      <c r="AR737" s="148" t="s">
        <v>242</v>
      </c>
      <c r="AT737" s="148" t="s">
        <v>163</v>
      </c>
      <c r="AU737" s="148" t="s">
        <v>92</v>
      </c>
      <c r="AY737" s="17" t="s">
        <v>161</v>
      </c>
      <c r="BE737" s="149">
        <f>IF(N737="základní",J737,0)</f>
        <v>0</v>
      </c>
      <c r="BF737" s="149">
        <f>IF(N737="snížená",J737,0)</f>
        <v>0</v>
      </c>
      <c r="BG737" s="149">
        <f>IF(N737="zákl. přenesená",J737,0)</f>
        <v>0</v>
      </c>
      <c r="BH737" s="149">
        <f>IF(N737="sníž. přenesená",J737,0)</f>
        <v>0</v>
      </c>
      <c r="BI737" s="149">
        <f>IF(N737="nulová",J737,0)</f>
        <v>0</v>
      </c>
      <c r="BJ737" s="17" t="s">
        <v>90</v>
      </c>
      <c r="BK737" s="149">
        <f>ROUND(I737*H737,2)</f>
        <v>0</v>
      </c>
      <c r="BL737" s="17" t="s">
        <v>242</v>
      </c>
      <c r="BM737" s="148" t="s">
        <v>988</v>
      </c>
    </row>
    <row r="738" spans="2:65" s="1" customFormat="1" ht="16.5" customHeight="1">
      <c r="B738" s="33"/>
      <c r="C738" s="137" t="s">
        <v>989</v>
      </c>
      <c r="D738" s="137" t="s">
        <v>163</v>
      </c>
      <c r="E738" s="138" t="s">
        <v>990</v>
      </c>
      <c r="F738" s="139" t="s">
        <v>991</v>
      </c>
      <c r="G738" s="140" t="s">
        <v>245</v>
      </c>
      <c r="H738" s="141">
        <v>16</v>
      </c>
      <c r="I738" s="142"/>
      <c r="J738" s="143">
        <f>ROUND(I738*H738,2)</f>
        <v>0</v>
      </c>
      <c r="K738" s="139" t="s">
        <v>230</v>
      </c>
      <c r="L738" s="33"/>
      <c r="M738" s="144" t="s">
        <v>1</v>
      </c>
      <c r="N738" s="145" t="s">
        <v>48</v>
      </c>
      <c r="P738" s="146">
        <f>O738*H738</f>
        <v>0</v>
      </c>
      <c r="Q738" s="146">
        <v>0</v>
      </c>
      <c r="R738" s="146">
        <f>Q738*H738</f>
        <v>0</v>
      </c>
      <c r="S738" s="146">
        <v>3.5220000000000001E-2</v>
      </c>
      <c r="T738" s="147">
        <f>S738*H738</f>
        <v>0.56352000000000002</v>
      </c>
      <c r="AR738" s="148" t="s">
        <v>242</v>
      </c>
      <c r="AT738" s="148" t="s">
        <v>163</v>
      </c>
      <c r="AU738" s="148" t="s">
        <v>92</v>
      </c>
      <c r="AY738" s="17" t="s">
        <v>161</v>
      </c>
      <c r="BE738" s="149">
        <f>IF(N738="základní",J738,0)</f>
        <v>0</v>
      </c>
      <c r="BF738" s="149">
        <f>IF(N738="snížená",J738,0)</f>
        <v>0</v>
      </c>
      <c r="BG738" s="149">
        <f>IF(N738="zákl. přenesená",J738,0)</f>
        <v>0</v>
      </c>
      <c r="BH738" s="149">
        <f>IF(N738="sníž. přenesená",J738,0)</f>
        <v>0</v>
      </c>
      <c r="BI738" s="149">
        <f>IF(N738="nulová",J738,0)</f>
        <v>0</v>
      </c>
      <c r="BJ738" s="17" t="s">
        <v>90</v>
      </c>
      <c r="BK738" s="149">
        <f>ROUND(I738*H738,2)</f>
        <v>0</v>
      </c>
      <c r="BL738" s="17" t="s">
        <v>242</v>
      </c>
      <c r="BM738" s="148" t="s">
        <v>992</v>
      </c>
    </row>
    <row r="739" spans="2:65" s="1" customFormat="1" ht="24.2" customHeight="1">
      <c r="B739" s="33"/>
      <c r="C739" s="137" t="s">
        <v>993</v>
      </c>
      <c r="D739" s="137" t="s">
        <v>163</v>
      </c>
      <c r="E739" s="138" t="s">
        <v>994</v>
      </c>
      <c r="F739" s="139" t="s">
        <v>995</v>
      </c>
      <c r="G739" s="140" t="s">
        <v>789</v>
      </c>
      <c r="H739" s="191"/>
      <c r="I739" s="142"/>
      <c r="J739" s="143">
        <f>ROUND(I739*H739,2)</f>
        <v>0</v>
      </c>
      <c r="K739" s="139" t="s">
        <v>167</v>
      </c>
      <c r="L739" s="33"/>
      <c r="M739" s="144" t="s">
        <v>1</v>
      </c>
      <c r="N739" s="145" t="s">
        <v>48</v>
      </c>
      <c r="P739" s="146">
        <f>O739*H739</f>
        <v>0</v>
      </c>
      <c r="Q739" s="146">
        <v>0</v>
      </c>
      <c r="R739" s="146">
        <f>Q739*H739</f>
        <v>0</v>
      </c>
      <c r="S739" s="146">
        <v>0</v>
      </c>
      <c r="T739" s="147">
        <f>S739*H739</f>
        <v>0</v>
      </c>
      <c r="AR739" s="148" t="s">
        <v>242</v>
      </c>
      <c r="AT739" s="148" t="s">
        <v>163</v>
      </c>
      <c r="AU739" s="148" t="s">
        <v>92</v>
      </c>
      <c r="AY739" s="17" t="s">
        <v>161</v>
      </c>
      <c r="BE739" s="149">
        <f>IF(N739="základní",J739,0)</f>
        <v>0</v>
      </c>
      <c r="BF739" s="149">
        <f>IF(N739="snížená",J739,0)</f>
        <v>0</v>
      </c>
      <c r="BG739" s="149">
        <f>IF(N739="zákl. přenesená",J739,0)</f>
        <v>0</v>
      </c>
      <c r="BH739" s="149">
        <f>IF(N739="sníž. přenesená",J739,0)</f>
        <v>0</v>
      </c>
      <c r="BI739" s="149">
        <f>IF(N739="nulová",J739,0)</f>
        <v>0</v>
      </c>
      <c r="BJ739" s="17" t="s">
        <v>90</v>
      </c>
      <c r="BK739" s="149">
        <f>ROUND(I739*H739,2)</f>
        <v>0</v>
      </c>
      <c r="BL739" s="17" t="s">
        <v>242</v>
      </c>
      <c r="BM739" s="148" t="s">
        <v>996</v>
      </c>
    </row>
    <row r="740" spans="2:65" s="11" customFormat="1" ht="22.9" customHeight="1">
      <c r="B740" s="125"/>
      <c r="D740" s="126" t="s">
        <v>82</v>
      </c>
      <c r="E740" s="135" t="s">
        <v>997</v>
      </c>
      <c r="F740" s="135" t="s">
        <v>998</v>
      </c>
      <c r="I740" s="128"/>
      <c r="J740" s="136">
        <f>BK740</f>
        <v>0</v>
      </c>
      <c r="L740" s="125"/>
      <c r="M740" s="130"/>
      <c r="P740" s="131">
        <f>SUM(P741:P749)</f>
        <v>0</v>
      </c>
      <c r="R740" s="131">
        <f>SUM(R741:R749)</f>
        <v>1.14E-3</v>
      </c>
      <c r="T740" s="132">
        <f>SUM(T741:T749)</f>
        <v>0.01</v>
      </c>
      <c r="AR740" s="126" t="s">
        <v>92</v>
      </c>
      <c r="AT740" s="133" t="s">
        <v>82</v>
      </c>
      <c r="AU740" s="133" t="s">
        <v>90</v>
      </c>
      <c r="AY740" s="126" t="s">
        <v>161</v>
      </c>
      <c r="BK740" s="134">
        <f>SUM(BK741:BK749)</f>
        <v>0</v>
      </c>
    </row>
    <row r="741" spans="2:65" s="1" customFormat="1" ht="16.5" customHeight="1">
      <c r="B741" s="33"/>
      <c r="C741" s="137" t="s">
        <v>999</v>
      </c>
      <c r="D741" s="137" t="s">
        <v>163</v>
      </c>
      <c r="E741" s="138" t="s">
        <v>1000</v>
      </c>
      <c r="F741" s="139" t="s">
        <v>1001</v>
      </c>
      <c r="G741" s="140" t="s">
        <v>1002</v>
      </c>
      <c r="H741" s="141">
        <v>1</v>
      </c>
      <c r="I741" s="142"/>
      <c r="J741" s="143">
        <f>ROUND(I741*H741,2)</f>
        <v>0</v>
      </c>
      <c r="K741" s="139" t="s">
        <v>230</v>
      </c>
      <c r="L741" s="33"/>
      <c r="M741" s="144" t="s">
        <v>1</v>
      </c>
      <c r="N741" s="145" t="s">
        <v>48</v>
      </c>
      <c r="P741" s="146">
        <f>O741*H741</f>
        <v>0</v>
      </c>
      <c r="Q741" s="146">
        <v>0</v>
      </c>
      <c r="R741" s="146">
        <f>Q741*H741</f>
        <v>0</v>
      </c>
      <c r="S741" s="146">
        <v>0.01</v>
      </c>
      <c r="T741" s="147">
        <f>S741*H741</f>
        <v>0.01</v>
      </c>
      <c r="AR741" s="148" t="s">
        <v>242</v>
      </c>
      <c r="AT741" s="148" t="s">
        <v>163</v>
      </c>
      <c r="AU741" s="148" t="s">
        <v>92</v>
      </c>
      <c r="AY741" s="17" t="s">
        <v>161</v>
      </c>
      <c r="BE741" s="149">
        <f>IF(N741="základní",J741,0)</f>
        <v>0</v>
      </c>
      <c r="BF741" s="149">
        <f>IF(N741="snížená",J741,0)</f>
        <v>0</v>
      </c>
      <c r="BG741" s="149">
        <f>IF(N741="zákl. přenesená",J741,0)</f>
        <v>0</v>
      </c>
      <c r="BH741" s="149">
        <f>IF(N741="sníž. přenesená",J741,0)</f>
        <v>0</v>
      </c>
      <c r="BI741" s="149">
        <f>IF(N741="nulová",J741,0)</f>
        <v>0</v>
      </c>
      <c r="BJ741" s="17" t="s">
        <v>90</v>
      </c>
      <c r="BK741" s="149">
        <f>ROUND(I741*H741,2)</f>
        <v>0</v>
      </c>
      <c r="BL741" s="17" t="s">
        <v>242</v>
      </c>
      <c r="BM741" s="148" t="s">
        <v>1003</v>
      </c>
    </row>
    <row r="742" spans="2:65" s="12" customFormat="1" ht="11.25">
      <c r="B742" s="150"/>
      <c r="D742" s="151" t="s">
        <v>170</v>
      </c>
      <c r="E742" s="152" t="s">
        <v>1</v>
      </c>
      <c r="F742" s="153" t="s">
        <v>693</v>
      </c>
      <c r="H742" s="152" t="s">
        <v>1</v>
      </c>
      <c r="I742" s="154"/>
      <c r="L742" s="150"/>
      <c r="M742" s="155"/>
      <c r="T742" s="156"/>
      <c r="AT742" s="152" t="s">
        <v>170</v>
      </c>
      <c r="AU742" s="152" t="s">
        <v>92</v>
      </c>
      <c r="AV742" s="12" t="s">
        <v>90</v>
      </c>
      <c r="AW742" s="12" t="s">
        <v>39</v>
      </c>
      <c r="AX742" s="12" t="s">
        <v>83</v>
      </c>
      <c r="AY742" s="152" t="s">
        <v>161</v>
      </c>
    </row>
    <row r="743" spans="2:65" s="13" customFormat="1" ht="11.25">
      <c r="B743" s="157"/>
      <c r="D743" s="151" t="s">
        <v>170</v>
      </c>
      <c r="E743" s="158" t="s">
        <v>1</v>
      </c>
      <c r="F743" s="159" t="s">
        <v>1004</v>
      </c>
      <c r="H743" s="160">
        <v>1</v>
      </c>
      <c r="I743" s="161"/>
      <c r="L743" s="157"/>
      <c r="M743" s="162"/>
      <c r="T743" s="163"/>
      <c r="AT743" s="158" t="s">
        <v>170</v>
      </c>
      <c r="AU743" s="158" t="s">
        <v>92</v>
      </c>
      <c r="AV743" s="13" t="s">
        <v>92</v>
      </c>
      <c r="AW743" s="13" t="s">
        <v>39</v>
      </c>
      <c r="AX743" s="13" t="s">
        <v>90</v>
      </c>
      <c r="AY743" s="158" t="s">
        <v>161</v>
      </c>
    </row>
    <row r="744" spans="2:65" s="1" customFormat="1" ht="37.9" customHeight="1">
      <c r="B744" s="33"/>
      <c r="C744" s="137" t="s">
        <v>1005</v>
      </c>
      <c r="D744" s="137" t="s">
        <v>163</v>
      </c>
      <c r="E744" s="138" t="s">
        <v>1006</v>
      </c>
      <c r="F744" s="139" t="s">
        <v>1007</v>
      </c>
      <c r="G744" s="140" t="s">
        <v>796</v>
      </c>
      <c r="H744" s="141">
        <v>2</v>
      </c>
      <c r="I744" s="142"/>
      <c r="J744" s="143">
        <f>ROUND(I744*H744,2)</f>
        <v>0</v>
      </c>
      <c r="K744" s="139" t="s">
        <v>230</v>
      </c>
      <c r="L744" s="33"/>
      <c r="M744" s="144" t="s">
        <v>1</v>
      </c>
      <c r="N744" s="145" t="s">
        <v>48</v>
      </c>
      <c r="P744" s="146">
        <f>O744*H744</f>
        <v>0</v>
      </c>
      <c r="Q744" s="146">
        <v>5.6999999999999998E-4</v>
      </c>
      <c r="R744" s="146">
        <f>Q744*H744</f>
        <v>1.14E-3</v>
      </c>
      <c r="S744" s="146">
        <v>0</v>
      </c>
      <c r="T744" s="147">
        <f>S744*H744</f>
        <v>0</v>
      </c>
      <c r="AR744" s="148" t="s">
        <v>242</v>
      </c>
      <c r="AT744" s="148" t="s">
        <v>163</v>
      </c>
      <c r="AU744" s="148" t="s">
        <v>92</v>
      </c>
      <c r="AY744" s="17" t="s">
        <v>161</v>
      </c>
      <c r="BE744" s="149">
        <f>IF(N744="základní",J744,0)</f>
        <v>0</v>
      </c>
      <c r="BF744" s="149">
        <f>IF(N744="snížená",J744,0)</f>
        <v>0</v>
      </c>
      <c r="BG744" s="149">
        <f>IF(N744="zákl. přenesená",J744,0)</f>
        <v>0</v>
      </c>
      <c r="BH744" s="149">
        <f>IF(N744="sníž. přenesená",J744,0)</f>
        <v>0</v>
      </c>
      <c r="BI744" s="149">
        <f>IF(N744="nulová",J744,0)</f>
        <v>0</v>
      </c>
      <c r="BJ744" s="17" t="s">
        <v>90</v>
      </c>
      <c r="BK744" s="149">
        <f>ROUND(I744*H744,2)</f>
        <v>0</v>
      </c>
      <c r="BL744" s="17" t="s">
        <v>242</v>
      </c>
      <c r="BM744" s="148" t="s">
        <v>1008</v>
      </c>
    </row>
    <row r="745" spans="2:65" s="13" customFormat="1" ht="11.25">
      <c r="B745" s="157"/>
      <c r="D745" s="151" t="s">
        <v>170</v>
      </c>
      <c r="E745" s="158" t="s">
        <v>1</v>
      </c>
      <c r="F745" s="159" t="s">
        <v>1009</v>
      </c>
      <c r="H745" s="160">
        <v>1</v>
      </c>
      <c r="I745" s="161"/>
      <c r="L745" s="157"/>
      <c r="M745" s="162"/>
      <c r="T745" s="163"/>
      <c r="AT745" s="158" t="s">
        <v>170</v>
      </c>
      <c r="AU745" s="158" t="s">
        <v>92</v>
      </c>
      <c r="AV745" s="13" t="s">
        <v>92</v>
      </c>
      <c r="AW745" s="13" t="s">
        <v>39</v>
      </c>
      <c r="AX745" s="13" t="s">
        <v>83</v>
      </c>
      <c r="AY745" s="158" t="s">
        <v>161</v>
      </c>
    </row>
    <row r="746" spans="2:65" s="12" customFormat="1" ht="11.25">
      <c r="B746" s="150"/>
      <c r="D746" s="151" t="s">
        <v>170</v>
      </c>
      <c r="E746" s="152" t="s">
        <v>1</v>
      </c>
      <c r="F746" s="153" t="s">
        <v>1010</v>
      </c>
      <c r="H746" s="152" t="s">
        <v>1</v>
      </c>
      <c r="I746" s="154"/>
      <c r="L746" s="150"/>
      <c r="M746" s="155"/>
      <c r="T746" s="156"/>
      <c r="AT746" s="152" t="s">
        <v>170</v>
      </c>
      <c r="AU746" s="152" t="s">
        <v>92</v>
      </c>
      <c r="AV746" s="12" t="s">
        <v>90</v>
      </c>
      <c r="AW746" s="12" t="s">
        <v>39</v>
      </c>
      <c r="AX746" s="12" t="s">
        <v>83</v>
      </c>
      <c r="AY746" s="152" t="s">
        <v>161</v>
      </c>
    </row>
    <row r="747" spans="2:65" s="13" customFormat="1" ht="11.25">
      <c r="B747" s="157"/>
      <c r="D747" s="151" t="s">
        <v>170</v>
      </c>
      <c r="E747" s="158" t="s">
        <v>1</v>
      </c>
      <c r="F747" s="159" t="s">
        <v>1011</v>
      </c>
      <c r="H747" s="160">
        <v>1</v>
      </c>
      <c r="I747" s="161"/>
      <c r="L747" s="157"/>
      <c r="M747" s="162"/>
      <c r="T747" s="163"/>
      <c r="AT747" s="158" t="s">
        <v>170</v>
      </c>
      <c r="AU747" s="158" t="s">
        <v>92</v>
      </c>
      <c r="AV747" s="13" t="s">
        <v>92</v>
      </c>
      <c r="AW747" s="13" t="s">
        <v>39</v>
      </c>
      <c r="AX747" s="13" t="s">
        <v>83</v>
      </c>
      <c r="AY747" s="158" t="s">
        <v>161</v>
      </c>
    </row>
    <row r="748" spans="2:65" s="14" customFormat="1" ht="11.25">
      <c r="B748" s="167"/>
      <c r="D748" s="151" t="s">
        <v>170</v>
      </c>
      <c r="E748" s="168" t="s">
        <v>1</v>
      </c>
      <c r="F748" s="169" t="s">
        <v>237</v>
      </c>
      <c r="H748" s="170">
        <v>2</v>
      </c>
      <c r="I748" s="171"/>
      <c r="L748" s="167"/>
      <c r="M748" s="172"/>
      <c r="T748" s="173"/>
      <c r="AT748" s="168" t="s">
        <v>170</v>
      </c>
      <c r="AU748" s="168" t="s">
        <v>92</v>
      </c>
      <c r="AV748" s="14" t="s">
        <v>168</v>
      </c>
      <c r="AW748" s="14" t="s">
        <v>39</v>
      </c>
      <c r="AX748" s="14" t="s">
        <v>90</v>
      </c>
      <c r="AY748" s="168" t="s">
        <v>161</v>
      </c>
    </row>
    <row r="749" spans="2:65" s="1" customFormat="1" ht="24.2" customHeight="1">
      <c r="B749" s="33"/>
      <c r="C749" s="137" t="s">
        <v>1012</v>
      </c>
      <c r="D749" s="137" t="s">
        <v>163</v>
      </c>
      <c r="E749" s="138" t="s">
        <v>1013</v>
      </c>
      <c r="F749" s="139" t="s">
        <v>1014</v>
      </c>
      <c r="G749" s="140" t="s">
        <v>789</v>
      </c>
      <c r="H749" s="191"/>
      <c r="I749" s="142"/>
      <c r="J749" s="143">
        <f>ROUND(I749*H749,2)</f>
        <v>0</v>
      </c>
      <c r="K749" s="139" t="s">
        <v>167</v>
      </c>
      <c r="L749" s="33"/>
      <c r="M749" s="144" t="s">
        <v>1</v>
      </c>
      <c r="N749" s="145" t="s">
        <v>48</v>
      </c>
      <c r="P749" s="146">
        <f>O749*H749</f>
        <v>0</v>
      </c>
      <c r="Q749" s="146">
        <v>0</v>
      </c>
      <c r="R749" s="146">
        <f>Q749*H749</f>
        <v>0</v>
      </c>
      <c r="S749" s="146">
        <v>0</v>
      </c>
      <c r="T749" s="147">
        <f>S749*H749</f>
        <v>0</v>
      </c>
      <c r="AR749" s="148" t="s">
        <v>242</v>
      </c>
      <c r="AT749" s="148" t="s">
        <v>163</v>
      </c>
      <c r="AU749" s="148" t="s">
        <v>92</v>
      </c>
      <c r="AY749" s="17" t="s">
        <v>161</v>
      </c>
      <c r="BE749" s="149">
        <f>IF(N749="základní",J749,0)</f>
        <v>0</v>
      </c>
      <c r="BF749" s="149">
        <f>IF(N749="snížená",J749,0)</f>
        <v>0</v>
      </c>
      <c r="BG749" s="149">
        <f>IF(N749="zákl. přenesená",J749,0)</f>
        <v>0</v>
      </c>
      <c r="BH749" s="149">
        <f>IF(N749="sníž. přenesená",J749,0)</f>
        <v>0</v>
      </c>
      <c r="BI749" s="149">
        <f>IF(N749="nulová",J749,0)</f>
        <v>0</v>
      </c>
      <c r="BJ749" s="17" t="s">
        <v>90</v>
      </c>
      <c r="BK749" s="149">
        <f>ROUND(I749*H749,2)</f>
        <v>0</v>
      </c>
      <c r="BL749" s="17" t="s">
        <v>242</v>
      </c>
      <c r="BM749" s="148" t="s">
        <v>1015</v>
      </c>
    </row>
    <row r="750" spans="2:65" s="11" customFormat="1" ht="22.9" customHeight="1">
      <c r="B750" s="125"/>
      <c r="D750" s="126" t="s">
        <v>82</v>
      </c>
      <c r="E750" s="135" t="s">
        <v>1016</v>
      </c>
      <c r="F750" s="135" t="s">
        <v>1017</v>
      </c>
      <c r="I750" s="128"/>
      <c r="J750" s="136">
        <f>BK750</f>
        <v>0</v>
      </c>
      <c r="L750" s="125"/>
      <c r="M750" s="130"/>
      <c r="P750" s="131">
        <f>SUM(P751:P800)</f>
        <v>0</v>
      </c>
      <c r="R750" s="131">
        <f>SUM(R751:R800)</f>
        <v>0</v>
      </c>
      <c r="T750" s="132">
        <f>SUM(T751:T800)</f>
        <v>0.11100000000000002</v>
      </c>
      <c r="AR750" s="126" t="s">
        <v>92</v>
      </c>
      <c r="AT750" s="133" t="s">
        <v>82</v>
      </c>
      <c r="AU750" s="133" t="s">
        <v>90</v>
      </c>
      <c r="AY750" s="126" t="s">
        <v>161</v>
      </c>
      <c r="BK750" s="134">
        <f>SUM(BK751:BK800)</f>
        <v>0</v>
      </c>
    </row>
    <row r="751" spans="2:65" s="1" customFormat="1" ht="37.9" customHeight="1">
      <c r="B751" s="33"/>
      <c r="C751" s="137" t="s">
        <v>1018</v>
      </c>
      <c r="D751" s="137" t="s">
        <v>163</v>
      </c>
      <c r="E751" s="138" t="s">
        <v>1019</v>
      </c>
      <c r="F751" s="139" t="s">
        <v>1020</v>
      </c>
      <c r="G751" s="140" t="s">
        <v>796</v>
      </c>
      <c r="H751" s="141">
        <v>1</v>
      </c>
      <c r="I751" s="142"/>
      <c r="J751" s="143">
        <f>ROUND(I751*H751,2)</f>
        <v>0</v>
      </c>
      <c r="K751" s="139" t="s">
        <v>230</v>
      </c>
      <c r="L751" s="33"/>
      <c r="M751" s="144" t="s">
        <v>1</v>
      </c>
      <c r="N751" s="145" t="s">
        <v>48</v>
      </c>
      <c r="P751" s="146">
        <f>O751*H751</f>
        <v>0</v>
      </c>
      <c r="Q751" s="146">
        <v>0</v>
      </c>
      <c r="R751" s="146">
        <f>Q751*H751</f>
        <v>0</v>
      </c>
      <c r="S751" s="146">
        <v>0.05</v>
      </c>
      <c r="T751" s="147">
        <f>S751*H751</f>
        <v>0.05</v>
      </c>
      <c r="AR751" s="148" t="s">
        <v>242</v>
      </c>
      <c r="AT751" s="148" t="s">
        <v>163</v>
      </c>
      <c r="AU751" s="148" t="s">
        <v>92</v>
      </c>
      <c r="AY751" s="17" t="s">
        <v>161</v>
      </c>
      <c r="BE751" s="149">
        <f>IF(N751="základní",J751,0)</f>
        <v>0</v>
      </c>
      <c r="BF751" s="149">
        <f>IF(N751="snížená",J751,0)</f>
        <v>0</v>
      </c>
      <c r="BG751" s="149">
        <f>IF(N751="zákl. přenesená",J751,0)</f>
        <v>0</v>
      </c>
      <c r="BH751" s="149">
        <f>IF(N751="sníž. přenesená",J751,0)</f>
        <v>0</v>
      </c>
      <c r="BI751" s="149">
        <f>IF(N751="nulová",J751,0)</f>
        <v>0</v>
      </c>
      <c r="BJ751" s="17" t="s">
        <v>90</v>
      </c>
      <c r="BK751" s="149">
        <f>ROUND(I751*H751,2)</f>
        <v>0</v>
      </c>
      <c r="BL751" s="17" t="s">
        <v>242</v>
      </c>
      <c r="BM751" s="148" t="s">
        <v>1021</v>
      </c>
    </row>
    <row r="752" spans="2:65" s="1" customFormat="1" ht="24.2" customHeight="1">
      <c r="B752" s="33"/>
      <c r="C752" s="137" t="s">
        <v>735</v>
      </c>
      <c r="D752" s="137" t="s">
        <v>163</v>
      </c>
      <c r="E752" s="138" t="s">
        <v>1022</v>
      </c>
      <c r="F752" s="139" t="s">
        <v>1023</v>
      </c>
      <c r="G752" s="140" t="s">
        <v>1002</v>
      </c>
      <c r="H752" s="141">
        <v>4</v>
      </c>
      <c r="I752" s="142"/>
      <c r="J752" s="143">
        <f>ROUND(I752*H752,2)</f>
        <v>0</v>
      </c>
      <c r="K752" s="139" t="s">
        <v>230</v>
      </c>
      <c r="L752" s="33"/>
      <c r="M752" s="144" t="s">
        <v>1</v>
      </c>
      <c r="N752" s="145" t="s">
        <v>48</v>
      </c>
      <c r="P752" s="146">
        <f>O752*H752</f>
        <v>0</v>
      </c>
      <c r="Q752" s="146">
        <v>0</v>
      </c>
      <c r="R752" s="146">
        <f>Q752*H752</f>
        <v>0</v>
      </c>
      <c r="S752" s="146">
        <v>2E-3</v>
      </c>
      <c r="T752" s="147">
        <f>S752*H752</f>
        <v>8.0000000000000002E-3</v>
      </c>
      <c r="AR752" s="148" t="s">
        <v>242</v>
      </c>
      <c r="AT752" s="148" t="s">
        <v>163</v>
      </c>
      <c r="AU752" s="148" t="s">
        <v>92</v>
      </c>
      <c r="AY752" s="17" t="s">
        <v>161</v>
      </c>
      <c r="BE752" s="149">
        <f>IF(N752="základní",J752,0)</f>
        <v>0</v>
      </c>
      <c r="BF752" s="149">
        <f>IF(N752="snížená",J752,0)</f>
        <v>0</v>
      </c>
      <c r="BG752" s="149">
        <f>IF(N752="zákl. přenesená",J752,0)</f>
        <v>0</v>
      </c>
      <c r="BH752" s="149">
        <f>IF(N752="sníž. přenesená",J752,0)</f>
        <v>0</v>
      </c>
      <c r="BI752" s="149">
        <f>IF(N752="nulová",J752,0)</f>
        <v>0</v>
      </c>
      <c r="BJ752" s="17" t="s">
        <v>90</v>
      </c>
      <c r="BK752" s="149">
        <f>ROUND(I752*H752,2)</f>
        <v>0</v>
      </c>
      <c r="BL752" s="17" t="s">
        <v>242</v>
      </c>
      <c r="BM752" s="148" t="s">
        <v>1024</v>
      </c>
    </row>
    <row r="753" spans="2:65" s="12" customFormat="1" ht="11.25">
      <c r="B753" s="150"/>
      <c r="D753" s="151" t="s">
        <v>170</v>
      </c>
      <c r="E753" s="152" t="s">
        <v>1</v>
      </c>
      <c r="F753" s="153" t="s">
        <v>693</v>
      </c>
      <c r="H753" s="152" t="s">
        <v>1</v>
      </c>
      <c r="I753" s="154"/>
      <c r="L753" s="150"/>
      <c r="M753" s="155"/>
      <c r="T753" s="156"/>
      <c r="AT753" s="152" t="s">
        <v>170</v>
      </c>
      <c r="AU753" s="152" t="s">
        <v>92</v>
      </c>
      <c r="AV753" s="12" t="s">
        <v>90</v>
      </c>
      <c r="AW753" s="12" t="s">
        <v>39</v>
      </c>
      <c r="AX753" s="12" t="s">
        <v>83</v>
      </c>
      <c r="AY753" s="152" t="s">
        <v>161</v>
      </c>
    </row>
    <row r="754" spans="2:65" s="13" customFormat="1" ht="11.25">
      <c r="B754" s="157"/>
      <c r="D754" s="151" t="s">
        <v>170</v>
      </c>
      <c r="E754" s="158" t="s">
        <v>1</v>
      </c>
      <c r="F754" s="159" t="s">
        <v>1025</v>
      </c>
      <c r="H754" s="160">
        <v>1</v>
      </c>
      <c r="I754" s="161"/>
      <c r="L754" s="157"/>
      <c r="M754" s="162"/>
      <c r="T754" s="163"/>
      <c r="AT754" s="158" t="s">
        <v>170</v>
      </c>
      <c r="AU754" s="158" t="s">
        <v>92</v>
      </c>
      <c r="AV754" s="13" t="s">
        <v>92</v>
      </c>
      <c r="AW754" s="13" t="s">
        <v>39</v>
      </c>
      <c r="AX754" s="13" t="s">
        <v>83</v>
      </c>
      <c r="AY754" s="158" t="s">
        <v>161</v>
      </c>
    </row>
    <row r="755" spans="2:65" s="12" customFormat="1" ht="11.25">
      <c r="B755" s="150"/>
      <c r="D755" s="151" t="s">
        <v>170</v>
      </c>
      <c r="E755" s="152" t="s">
        <v>1</v>
      </c>
      <c r="F755" s="153" t="s">
        <v>271</v>
      </c>
      <c r="H755" s="152" t="s">
        <v>1</v>
      </c>
      <c r="I755" s="154"/>
      <c r="L755" s="150"/>
      <c r="M755" s="155"/>
      <c r="T755" s="156"/>
      <c r="AT755" s="152" t="s">
        <v>170</v>
      </c>
      <c r="AU755" s="152" t="s">
        <v>92</v>
      </c>
      <c r="AV755" s="12" t="s">
        <v>90</v>
      </c>
      <c r="AW755" s="12" t="s">
        <v>39</v>
      </c>
      <c r="AX755" s="12" t="s">
        <v>83</v>
      </c>
      <c r="AY755" s="152" t="s">
        <v>161</v>
      </c>
    </row>
    <row r="756" spans="2:65" s="13" customFormat="1" ht="11.25">
      <c r="B756" s="157"/>
      <c r="D756" s="151" t="s">
        <v>170</v>
      </c>
      <c r="E756" s="158" t="s">
        <v>1</v>
      </c>
      <c r="F756" s="159" t="s">
        <v>1026</v>
      </c>
      <c r="H756" s="160">
        <v>1</v>
      </c>
      <c r="I756" s="161"/>
      <c r="L756" s="157"/>
      <c r="M756" s="162"/>
      <c r="T756" s="163"/>
      <c r="AT756" s="158" t="s">
        <v>170</v>
      </c>
      <c r="AU756" s="158" t="s">
        <v>92</v>
      </c>
      <c r="AV756" s="13" t="s">
        <v>92</v>
      </c>
      <c r="AW756" s="13" t="s">
        <v>39</v>
      </c>
      <c r="AX756" s="13" t="s">
        <v>83</v>
      </c>
      <c r="AY756" s="158" t="s">
        <v>161</v>
      </c>
    </row>
    <row r="757" spans="2:65" s="12" customFormat="1" ht="11.25">
      <c r="B757" s="150"/>
      <c r="D757" s="151" t="s">
        <v>170</v>
      </c>
      <c r="E757" s="152" t="s">
        <v>1</v>
      </c>
      <c r="F757" s="153" t="s">
        <v>721</v>
      </c>
      <c r="H757" s="152" t="s">
        <v>1</v>
      </c>
      <c r="I757" s="154"/>
      <c r="L757" s="150"/>
      <c r="M757" s="155"/>
      <c r="T757" s="156"/>
      <c r="AT757" s="152" t="s">
        <v>170</v>
      </c>
      <c r="AU757" s="152" t="s">
        <v>92</v>
      </c>
      <c r="AV757" s="12" t="s">
        <v>90</v>
      </c>
      <c r="AW757" s="12" t="s">
        <v>39</v>
      </c>
      <c r="AX757" s="12" t="s">
        <v>83</v>
      </c>
      <c r="AY757" s="152" t="s">
        <v>161</v>
      </c>
    </row>
    <row r="758" spans="2:65" s="13" customFormat="1" ht="11.25">
      <c r="B758" s="157"/>
      <c r="D758" s="151" t="s">
        <v>170</v>
      </c>
      <c r="E758" s="158" t="s">
        <v>1</v>
      </c>
      <c r="F758" s="159" t="s">
        <v>1027</v>
      </c>
      <c r="H758" s="160">
        <v>1</v>
      </c>
      <c r="I758" s="161"/>
      <c r="L758" s="157"/>
      <c r="M758" s="162"/>
      <c r="T758" s="163"/>
      <c r="AT758" s="158" t="s">
        <v>170</v>
      </c>
      <c r="AU758" s="158" t="s">
        <v>92</v>
      </c>
      <c r="AV758" s="13" t="s">
        <v>92</v>
      </c>
      <c r="AW758" s="13" t="s">
        <v>39</v>
      </c>
      <c r="AX758" s="13" t="s">
        <v>83</v>
      </c>
      <c r="AY758" s="158" t="s">
        <v>161</v>
      </c>
    </row>
    <row r="759" spans="2:65" s="12" customFormat="1" ht="11.25">
      <c r="B759" s="150"/>
      <c r="D759" s="151" t="s">
        <v>170</v>
      </c>
      <c r="E759" s="152" t="s">
        <v>1</v>
      </c>
      <c r="F759" s="153" t="s">
        <v>249</v>
      </c>
      <c r="H759" s="152" t="s">
        <v>1</v>
      </c>
      <c r="I759" s="154"/>
      <c r="L759" s="150"/>
      <c r="M759" s="155"/>
      <c r="T759" s="156"/>
      <c r="AT759" s="152" t="s">
        <v>170</v>
      </c>
      <c r="AU759" s="152" t="s">
        <v>92</v>
      </c>
      <c r="AV759" s="12" t="s">
        <v>90</v>
      </c>
      <c r="AW759" s="12" t="s">
        <v>39</v>
      </c>
      <c r="AX759" s="12" t="s">
        <v>83</v>
      </c>
      <c r="AY759" s="152" t="s">
        <v>161</v>
      </c>
    </row>
    <row r="760" spans="2:65" s="13" customFormat="1" ht="11.25">
      <c r="B760" s="157"/>
      <c r="D760" s="151" t="s">
        <v>170</v>
      </c>
      <c r="E760" s="158" t="s">
        <v>1</v>
      </c>
      <c r="F760" s="159" t="s">
        <v>1028</v>
      </c>
      <c r="H760" s="160">
        <v>1</v>
      </c>
      <c r="I760" s="161"/>
      <c r="L760" s="157"/>
      <c r="M760" s="162"/>
      <c r="T760" s="163"/>
      <c r="AT760" s="158" t="s">
        <v>170</v>
      </c>
      <c r="AU760" s="158" t="s">
        <v>92</v>
      </c>
      <c r="AV760" s="13" t="s">
        <v>92</v>
      </c>
      <c r="AW760" s="13" t="s">
        <v>39</v>
      </c>
      <c r="AX760" s="13" t="s">
        <v>83</v>
      </c>
      <c r="AY760" s="158" t="s">
        <v>161</v>
      </c>
    </row>
    <row r="761" spans="2:65" s="14" customFormat="1" ht="11.25">
      <c r="B761" s="167"/>
      <c r="D761" s="151" t="s">
        <v>170</v>
      </c>
      <c r="E761" s="168" t="s">
        <v>1</v>
      </c>
      <c r="F761" s="169" t="s">
        <v>237</v>
      </c>
      <c r="H761" s="170">
        <v>4</v>
      </c>
      <c r="I761" s="171"/>
      <c r="L761" s="167"/>
      <c r="M761" s="172"/>
      <c r="T761" s="173"/>
      <c r="AT761" s="168" t="s">
        <v>170</v>
      </c>
      <c r="AU761" s="168" t="s">
        <v>92</v>
      </c>
      <c r="AV761" s="14" t="s">
        <v>168</v>
      </c>
      <c r="AW761" s="14" t="s">
        <v>39</v>
      </c>
      <c r="AX761" s="14" t="s">
        <v>90</v>
      </c>
      <c r="AY761" s="168" t="s">
        <v>161</v>
      </c>
    </row>
    <row r="762" spans="2:65" s="1" customFormat="1" ht="24.2" customHeight="1">
      <c r="B762" s="33"/>
      <c r="C762" s="137" t="s">
        <v>1029</v>
      </c>
      <c r="D762" s="137" t="s">
        <v>163</v>
      </c>
      <c r="E762" s="138" t="s">
        <v>1030</v>
      </c>
      <c r="F762" s="139" t="s">
        <v>1031</v>
      </c>
      <c r="G762" s="140" t="s">
        <v>245</v>
      </c>
      <c r="H762" s="141">
        <v>1</v>
      </c>
      <c r="I762" s="142"/>
      <c r="J762" s="143">
        <f>ROUND(I762*H762,2)</f>
        <v>0</v>
      </c>
      <c r="K762" s="139" t="s">
        <v>230</v>
      </c>
      <c r="L762" s="33"/>
      <c r="M762" s="144" t="s">
        <v>1</v>
      </c>
      <c r="N762" s="145" t="s">
        <v>48</v>
      </c>
      <c r="P762" s="146">
        <f>O762*H762</f>
        <v>0</v>
      </c>
      <c r="Q762" s="146">
        <v>0</v>
      </c>
      <c r="R762" s="146">
        <f>Q762*H762</f>
        <v>0</v>
      </c>
      <c r="S762" s="146">
        <v>1E-3</v>
      </c>
      <c r="T762" s="147">
        <f>S762*H762</f>
        <v>1E-3</v>
      </c>
      <c r="AR762" s="148" t="s">
        <v>242</v>
      </c>
      <c r="AT762" s="148" t="s">
        <v>163</v>
      </c>
      <c r="AU762" s="148" t="s">
        <v>92</v>
      </c>
      <c r="AY762" s="17" t="s">
        <v>161</v>
      </c>
      <c r="BE762" s="149">
        <f>IF(N762="základní",J762,0)</f>
        <v>0</v>
      </c>
      <c r="BF762" s="149">
        <f>IF(N762="snížená",J762,0)</f>
        <v>0</v>
      </c>
      <c r="BG762" s="149">
        <f>IF(N762="zákl. přenesená",J762,0)</f>
        <v>0</v>
      </c>
      <c r="BH762" s="149">
        <f>IF(N762="sníž. přenesená",J762,0)</f>
        <v>0</v>
      </c>
      <c r="BI762" s="149">
        <f>IF(N762="nulová",J762,0)</f>
        <v>0</v>
      </c>
      <c r="BJ762" s="17" t="s">
        <v>90</v>
      </c>
      <c r="BK762" s="149">
        <f>ROUND(I762*H762,2)</f>
        <v>0</v>
      </c>
      <c r="BL762" s="17" t="s">
        <v>242</v>
      </c>
      <c r="BM762" s="148" t="s">
        <v>1032</v>
      </c>
    </row>
    <row r="763" spans="2:65" s="12" customFormat="1" ht="11.25">
      <c r="B763" s="150"/>
      <c r="D763" s="151" t="s">
        <v>170</v>
      </c>
      <c r="E763" s="152" t="s">
        <v>1</v>
      </c>
      <c r="F763" s="153" t="s">
        <v>693</v>
      </c>
      <c r="H763" s="152" t="s">
        <v>1</v>
      </c>
      <c r="I763" s="154"/>
      <c r="L763" s="150"/>
      <c r="M763" s="155"/>
      <c r="T763" s="156"/>
      <c r="AT763" s="152" t="s">
        <v>170</v>
      </c>
      <c r="AU763" s="152" t="s">
        <v>92</v>
      </c>
      <c r="AV763" s="12" t="s">
        <v>90</v>
      </c>
      <c r="AW763" s="12" t="s">
        <v>39</v>
      </c>
      <c r="AX763" s="12" t="s">
        <v>83</v>
      </c>
      <c r="AY763" s="152" t="s">
        <v>161</v>
      </c>
    </row>
    <row r="764" spans="2:65" s="13" customFormat="1" ht="11.25">
      <c r="B764" s="157"/>
      <c r="D764" s="151" t="s">
        <v>170</v>
      </c>
      <c r="E764" s="158" t="s">
        <v>1</v>
      </c>
      <c r="F764" s="159" t="s">
        <v>1033</v>
      </c>
      <c r="H764" s="160">
        <v>1</v>
      </c>
      <c r="I764" s="161"/>
      <c r="L764" s="157"/>
      <c r="M764" s="162"/>
      <c r="T764" s="163"/>
      <c r="AT764" s="158" t="s">
        <v>170</v>
      </c>
      <c r="AU764" s="158" t="s">
        <v>92</v>
      </c>
      <c r="AV764" s="13" t="s">
        <v>92</v>
      </c>
      <c r="AW764" s="13" t="s">
        <v>39</v>
      </c>
      <c r="AX764" s="13" t="s">
        <v>90</v>
      </c>
      <c r="AY764" s="158" t="s">
        <v>161</v>
      </c>
    </row>
    <row r="765" spans="2:65" s="1" customFormat="1" ht="24.2" customHeight="1">
      <c r="B765" s="33"/>
      <c r="C765" s="137" t="s">
        <v>740</v>
      </c>
      <c r="D765" s="137" t="s">
        <v>163</v>
      </c>
      <c r="E765" s="138" t="s">
        <v>1034</v>
      </c>
      <c r="F765" s="139" t="s">
        <v>1035</v>
      </c>
      <c r="G765" s="140" t="s">
        <v>245</v>
      </c>
      <c r="H765" s="141">
        <v>5</v>
      </c>
      <c r="I765" s="142"/>
      <c r="J765" s="143">
        <f>ROUND(I765*H765,2)</f>
        <v>0</v>
      </c>
      <c r="K765" s="139" t="s">
        <v>230</v>
      </c>
      <c r="L765" s="33"/>
      <c r="M765" s="144" t="s">
        <v>1</v>
      </c>
      <c r="N765" s="145" t="s">
        <v>48</v>
      </c>
      <c r="P765" s="146">
        <f>O765*H765</f>
        <v>0</v>
      </c>
      <c r="Q765" s="146">
        <v>0</v>
      </c>
      <c r="R765" s="146">
        <f>Q765*H765</f>
        <v>0</v>
      </c>
      <c r="S765" s="146">
        <v>5.0000000000000001E-3</v>
      </c>
      <c r="T765" s="147">
        <f>S765*H765</f>
        <v>2.5000000000000001E-2</v>
      </c>
      <c r="AR765" s="148" t="s">
        <v>242</v>
      </c>
      <c r="AT765" s="148" t="s">
        <v>163</v>
      </c>
      <c r="AU765" s="148" t="s">
        <v>92</v>
      </c>
      <c r="AY765" s="17" t="s">
        <v>161</v>
      </c>
      <c r="BE765" s="149">
        <f>IF(N765="základní",J765,0)</f>
        <v>0</v>
      </c>
      <c r="BF765" s="149">
        <f>IF(N765="snížená",J765,0)</f>
        <v>0</v>
      </c>
      <c r="BG765" s="149">
        <f>IF(N765="zákl. přenesená",J765,0)</f>
        <v>0</v>
      </c>
      <c r="BH765" s="149">
        <f>IF(N765="sníž. přenesená",J765,0)</f>
        <v>0</v>
      </c>
      <c r="BI765" s="149">
        <f>IF(N765="nulová",J765,0)</f>
        <v>0</v>
      </c>
      <c r="BJ765" s="17" t="s">
        <v>90</v>
      </c>
      <c r="BK765" s="149">
        <f>ROUND(I765*H765,2)</f>
        <v>0</v>
      </c>
      <c r="BL765" s="17" t="s">
        <v>242</v>
      </c>
      <c r="BM765" s="148" t="s">
        <v>1036</v>
      </c>
    </row>
    <row r="766" spans="2:65" s="12" customFormat="1" ht="11.25">
      <c r="B766" s="150"/>
      <c r="D766" s="151" t="s">
        <v>170</v>
      </c>
      <c r="E766" s="152" t="s">
        <v>1</v>
      </c>
      <c r="F766" s="153" t="s">
        <v>1037</v>
      </c>
      <c r="H766" s="152" t="s">
        <v>1</v>
      </c>
      <c r="I766" s="154"/>
      <c r="L766" s="150"/>
      <c r="M766" s="155"/>
      <c r="T766" s="156"/>
      <c r="AT766" s="152" t="s">
        <v>170</v>
      </c>
      <c r="AU766" s="152" t="s">
        <v>92</v>
      </c>
      <c r="AV766" s="12" t="s">
        <v>90</v>
      </c>
      <c r="AW766" s="12" t="s">
        <v>39</v>
      </c>
      <c r="AX766" s="12" t="s">
        <v>83</v>
      </c>
      <c r="AY766" s="152" t="s">
        <v>161</v>
      </c>
    </row>
    <row r="767" spans="2:65" s="12" customFormat="1" ht="11.25">
      <c r="B767" s="150"/>
      <c r="D767" s="151" t="s">
        <v>170</v>
      </c>
      <c r="E767" s="152" t="s">
        <v>1</v>
      </c>
      <c r="F767" s="153" t="s">
        <v>693</v>
      </c>
      <c r="H767" s="152" t="s">
        <v>1</v>
      </c>
      <c r="I767" s="154"/>
      <c r="L767" s="150"/>
      <c r="M767" s="155"/>
      <c r="T767" s="156"/>
      <c r="AT767" s="152" t="s">
        <v>170</v>
      </c>
      <c r="AU767" s="152" t="s">
        <v>92</v>
      </c>
      <c r="AV767" s="12" t="s">
        <v>90</v>
      </c>
      <c r="AW767" s="12" t="s">
        <v>39</v>
      </c>
      <c r="AX767" s="12" t="s">
        <v>83</v>
      </c>
      <c r="AY767" s="152" t="s">
        <v>161</v>
      </c>
    </row>
    <row r="768" spans="2:65" s="13" customFormat="1" ht="11.25">
      <c r="B768" s="157"/>
      <c r="D768" s="151" t="s">
        <v>170</v>
      </c>
      <c r="E768" s="158" t="s">
        <v>1</v>
      </c>
      <c r="F768" s="159" t="s">
        <v>1038</v>
      </c>
      <c r="H768" s="160">
        <v>1</v>
      </c>
      <c r="I768" s="161"/>
      <c r="L768" s="157"/>
      <c r="M768" s="162"/>
      <c r="T768" s="163"/>
      <c r="AT768" s="158" t="s">
        <v>170</v>
      </c>
      <c r="AU768" s="158" t="s">
        <v>92</v>
      </c>
      <c r="AV768" s="13" t="s">
        <v>92</v>
      </c>
      <c r="AW768" s="13" t="s">
        <v>39</v>
      </c>
      <c r="AX768" s="13" t="s">
        <v>83</v>
      </c>
      <c r="AY768" s="158" t="s">
        <v>161</v>
      </c>
    </row>
    <row r="769" spans="2:65" s="13" customFormat="1" ht="11.25">
      <c r="B769" s="157"/>
      <c r="D769" s="151" t="s">
        <v>170</v>
      </c>
      <c r="E769" s="158" t="s">
        <v>1</v>
      </c>
      <c r="F769" s="159" t="s">
        <v>1039</v>
      </c>
      <c r="H769" s="160">
        <v>2</v>
      </c>
      <c r="I769" s="161"/>
      <c r="L769" s="157"/>
      <c r="M769" s="162"/>
      <c r="T769" s="163"/>
      <c r="AT769" s="158" t="s">
        <v>170</v>
      </c>
      <c r="AU769" s="158" t="s">
        <v>92</v>
      </c>
      <c r="AV769" s="13" t="s">
        <v>92</v>
      </c>
      <c r="AW769" s="13" t="s">
        <v>39</v>
      </c>
      <c r="AX769" s="13" t="s">
        <v>83</v>
      </c>
      <c r="AY769" s="158" t="s">
        <v>161</v>
      </c>
    </row>
    <row r="770" spans="2:65" s="13" customFormat="1" ht="11.25">
      <c r="B770" s="157"/>
      <c r="D770" s="151" t="s">
        <v>170</v>
      </c>
      <c r="E770" s="158" t="s">
        <v>1</v>
      </c>
      <c r="F770" s="159" t="s">
        <v>1040</v>
      </c>
      <c r="H770" s="160">
        <v>1</v>
      </c>
      <c r="I770" s="161"/>
      <c r="L770" s="157"/>
      <c r="M770" s="162"/>
      <c r="T770" s="163"/>
      <c r="AT770" s="158" t="s">
        <v>170</v>
      </c>
      <c r="AU770" s="158" t="s">
        <v>92</v>
      </c>
      <c r="AV770" s="13" t="s">
        <v>92</v>
      </c>
      <c r="AW770" s="13" t="s">
        <v>39</v>
      </c>
      <c r="AX770" s="13" t="s">
        <v>83</v>
      </c>
      <c r="AY770" s="158" t="s">
        <v>161</v>
      </c>
    </row>
    <row r="771" spans="2:65" s="12" customFormat="1" ht="11.25">
      <c r="B771" s="150"/>
      <c r="D771" s="151" t="s">
        <v>170</v>
      </c>
      <c r="E771" s="152" t="s">
        <v>1</v>
      </c>
      <c r="F771" s="153" t="s">
        <v>1041</v>
      </c>
      <c r="H771" s="152" t="s">
        <v>1</v>
      </c>
      <c r="I771" s="154"/>
      <c r="L771" s="150"/>
      <c r="M771" s="155"/>
      <c r="T771" s="156"/>
      <c r="AT771" s="152" t="s">
        <v>170</v>
      </c>
      <c r="AU771" s="152" t="s">
        <v>92</v>
      </c>
      <c r="AV771" s="12" t="s">
        <v>90</v>
      </c>
      <c r="AW771" s="12" t="s">
        <v>39</v>
      </c>
      <c r="AX771" s="12" t="s">
        <v>83</v>
      </c>
      <c r="AY771" s="152" t="s">
        <v>161</v>
      </c>
    </row>
    <row r="772" spans="2:65" s="13" customFormat="1" ht="11.25">
      <c r="B772" s="157"/>
      <c r="D772" s="151" t="s">
        <v>170</v>
      </c>
      <c r="E772" s="158" t="s">
        <v>1</v>
      </c>
      <c r="F772" s="159" t="s">
        <v>1042</v>
      </c>
      <c r="H772" s="160">
        <v>1</v>
      </c>
      <c r="I772" s="161"/>
      <c r="L772" s="157"/>
      <c r="M772" s="162"/>
      <c r="T772" s="163"/>
      <c r="AT772" s="158" t="s">
        <v>170</v>
      </c>
      <c r="AU772" s="158" t="s">
        <v>92</v>
      </c>
      <c r="AV772" s="13" t="s">
        <v>92</v>
      </c>
      <c r="AW772" s="13" t="s">
        <v>39</v>
      </c>
      <c r="AX772" s="13" t="s">
        <v>83</v>
      </c>
      <c r="AY772" s="158" t="s">
        <v>161</v>
      </c>
    </row>
    <row r="773" spans="2:65" s="14" customFormat="1" ht="11.25">
      <c r="B773" s="167"/>
      <c r="D773" s="151" t="s">
        <v>170</v>
      </c>
      <c r="E773" s="168" t="s">
        <v>1</v>
      </c>
      <c r="F773" s="169" t="s">
        <v>237</v>
      </c>
      <c r="H773" s="170">
        <v>5</v>
      </c>
      <c r="I773" s="171"/>
      <c r="L773" s="167"/>
      <c r="M773" s="172"/>
      <c r="T773" s="173"/>
      <c r="AT773" s="168" t="s">
        <v>170</v>
      </c>
      <c r="AU773" s="168" t="s">
        <v>92</v>
      </c>
      <c r="AV773" s="14" t="s">
        <v>168</v>
      </c>
      <c r="AW773" s="14" t="s">
        <v>39</v>
      </c>
      <c r="AX773" s="14" t="s">
        <v>90</v>
      </c>
      <c r="AY773" s="168" t="s">
        <v>161</v>
      </c>
    </row>
    <row r="774" spans="2:65" s="1" customFormat="1" ht="24.2" customHeight="1">
      <c r="B774" s="33"/>
      <c r="C774" s="137" t="s">
        <v>1043</v>
      </c>
      <c r="D774" s="137" t="s">
        <v>163</v>
      </c>
      <c r="E774" s="138" t="s">
        <v>1044</v>
      </c>
      <c r="F774" s="139" t="s">
        <v>1045</v>
      </c>
      <c r="G774" s="140" t="s">
        <v>245</v>
      </c>
      <c r="H774" s="141">
        <v>1</v>
      </c>
      <c r="I774" s="142"/>
      <c r="J774" s="143">
        <f>ROUND(I774*H774,2)</f>
        <v>0</v>
      </c>
      <c r="K774" s="139" t="s">
        <v>230</v>
      </c>
      <c r="L774" s="33"/>
      <c r="M774" s="144" t="s">
        <v>1</v>
      </c>
      <c r="N774" s="145" t="s">
        <v>48</v>
      </c>
      <c r="P774" s="146">
        <f>O774*H774</f>
        <v>0</v>
      </c>
      <c r="Q774" s="146">
        <v>0</v>
      </c>
      <c r="R774" s="146">
        <f>Q774*H774</f>
        <v>0</v>
      </c>
      <c r="S774" s="146">
        <v>0</v>
      </c>
      <c r="T774" s="147">
        <f>S774*H774</f>
        <v>0</v>
      </c>
      <c r="AR774" s="148" t="s">
        <v>242</v>
      </c>
      <c r="AT774" s="148" t="s">
        <v>163</v>
      </c>
      <c r="AU774" s="148" t="s">
        <v>92</v>
      </c>
      <c r="AY774" s="17" t="s">
        <v>161</v>
      </c>
      <c r="BE774" s="149">
        <f>IF(N774="základní",J774,0)</f>
        <v>0</v>
      </c>
      <c r="BF774" s="149">
        <f>IF(N774="snížená",J774,0)</f>
        <v>0</v>
      </c>
      <c r="BG774" s="149">
        <f>IF(N774="zákl. přenesená",J774,0)</f>
        <v>0</v>
      </c>
      <c r="BH774" s="149">
        <f>IF(N774="sníž. přenesená",J774,0)</f>
        <v>0</v>
      </c>
      <c r="BI774" s="149">
        <f>IF(N774="nulová",J774,0)</f>
        <v>0</v>
      </c>
      <c r="BJ774" s="17" t="s">
        <v>90</v>
      </c>
      <c r="BK774" s="149">
        <f>ROUND(I774*H774,2)</f>
        <v>0</v>
      </c>
      <c r="BL774" s="17" t="s">
        <v>242</v>
      </c>
      <c r="BM774" s="148" t="s">
        <v>1046</v>
      </c>
    </row>
    <row r="775" spans="2:65" s="12" customFormat="1" ht="11.25">
      <c r="B775" s="150"/>
      <c r="D775" s="151" t="s">
        <v>170</v>
      </c>
      <c r="E775" s="152" t="s">
        <v>1</v>
      </c>
      <c r="F775" s="153" t="s">
        <v>693</v>
      </c>
      <c r="H775" s="152" t="s">
        <v>1</v>
      </c>
      <c r="I775" s="154"/>
      <c r="L775" s="150"/>
      <c r="M775" s="155"/>
      <c r="T775" s="156"/>
      <c r="AT775" s="152" t="s">
        <v>170</v>
      </c>
      <c r="AU775" s="152" t="s">
        <v>92</v>
      </c>
      <c r="AV775" s="12" t="s">
        <v>90</v>
      </c>
      <c r="AW775" s="12" t="s">
        <v>39</v>
      </c>
      <c r="AX775" s="12" t="s">
        <v>83</v>
      </c>
      <c r="AY775" s="152" t="s">
        <v>161</v>
      </c>
    </row>
    <row r="776" spans="2:65" s="13" customFormat="1" ht="11.25">
      <c r="B776" s="157"/>
      <c r="D776" s="151" t="s">
        <v>170</v>
      </c>
      <c r="E776" s="158" t="s">
        <v>1</v>
      </c>
      <c r="F776" s="159" t="s">
        <v>1033</v>
      </c>
      <c r="H776" s="160">
        <v>1</v>
      </c>
      <c r="I776" s="161"/>
      <c r="L776" s="157"/>
      <c r="M776" s="162"/>
      <c r="T776" s="163"/>
      <c r="AT776" s="158" t="s">
        <v>170</v>
      </c>
      <c r="AU776" s="158" t="s">
        <v>92</v>
      </c>
      <c r="AV776" s="13" t="s">
        <v>92</v>
      </c>
      <c r="AW776" s="13" t="s">
        <v>39</v>
      </c>
      <c r="AX776" s="13" t="s">
        <v>90</v>
      </c>
      <c r="AY776" s="158" t="s">
        <v>161</v>
      </c>
    </row>
    <row r="777" spans="2:65" s="1" customFormat="1" ht="16.5" customHeight="1">
      <c r="B777" s="33"/>
      <c r="C777" s="137" t="s">
        <v>1047</v>
      </c>
      <c r="D777" s="137" t="s">
        <v>163</v>
      </c>
      <c r="E777" s="138" t="s">
        <v>1048</v>
      </c>
      <c r="F777" s="139" t="s">
        <v>1049</v>
      </c>
      <c r="G777" s="140" t="s">
        <v>245</v>
      </c>
      <c r="H777" s="141">
        <v>1</v>
      </c>
      <c r="I777" s="142"/>
      <c r="J777" s="143">
        <f>ROUND(I777*H777,2)</f>
        <v>0</v>
      </c>
      <c r="K777" s="139" t="s">
        <v>230</v>
      </c>
      <c r="L777" s="33"/>
      <c r="M777" s="144" t="s">
        <v>1</v>
      </c>
      <c r="N777" s="145" t="s">
        <v>48</v>
      </c>
      <c r="P777" s="146">
        <f>O777*H777</f>
        <v>0</v>
      </c>
      <c r="Q777" s="146">
        <v>0</v>
      </c>
      <c r="R777" s="146">
        <f>Q777*H777</f>
        <v>0</v>
      </c>
      <c r="S777" s="146">
        <v>0</v>
      </c>
      <c r="T777" s="147">
        <f>S777*H777</f>
        <v>0</v>
      </c>
      <c r="AR777" s="148" t="s">
        <v>242</v>
      </c>
      <c r="AT777" s="148" t="s">
        <v>163</v>
      </c>
      <c r="AU777" s="148" t="s">
        <v>92</v>
      </c>
      <c r="AY777" s="17" t="s">
        <v>161</v>
      </c>
      <c r="BE777" s="149">
        <f>IF(N777="základní",J777,0)</f>
        <v>0</v>
      </c>
      <c r="BF777" s="149">
        <f>IF(N777="snížená",J777,0)</f>
        <v>0</v>
      </c>
      <c r="BG777" s="149">
        <f>IF(N777="zákl. přenesená",J777,0)</f>
        <v>0</v>
      </c>
      <c r="BH777" s="149">
        <f>IF(N777="sníž. přenesená",J777,0)</f>
        <v>0</v>
      </c>
      <c r="BI777" s="149">
        <f>IF(N777="nulová",J777,0)</f>
        <v>0</v>
      </c>
      <c r="BJ777" s="17" t="s">
        <v>90</v>
      </c>
      <c r="BK777" s="149">
        <f>ROUND(I777*H777,2)</f>
        <v>0</v>
      </c>
      <c r="BL777" s="17" t="s">
        <v>242</v>
      </c>
      <c r="BM777" s="148" t="s">
        <v>1050</v>
      </c>
    </row>
    <row r="778" spans="2:65" s="12" customFormat="1" ht="11.25">
      <c r="B778" s="150"/>
      <c r="D778" s="151" t="s">
        <v>170</v>
      </c>
      <c r="E778" s="152" t="s">
        <v>1</v>
      </c>
      <c r="F778" s="153" t="s">
        <v>693</v>
      </c>
      <c r="H778" s="152" t="s">
        <v>1</v>
      </c>
      <c r="I778" s="154"/>
      <c r="L778" s="150"/>
      <c r="M778" s="155"/>
      <c r="T778" s="156"/>
      <c r="AT778" s="152" t="s">
        <v>170</v>
      </c>
      <c r="AU778" s="152" t="s">
        <v>92</v>
      </c>
      <c r="AV778" s="12" t="s">
        <v>90</v>
      </c>
      <c r="AW778" s="12" t="s">
        <v>39</v>
      </c>
      <c r="AX778" s="12" t="s">
        <v>83</v>
      </c>
      <c r="AY778" s="152" t="s">
        <v>161</v>
      </c>
    </row>
    <row r="779" spans="2:65" s="13" customFormat="1" ht="11.25">
      <c r="B779" s="157"/>
      <c r="D779" s="151" t="s">
        <v>170</v>
      </c>
      <c r="E779" s="158" t="s">
        <v>1</v>
      </c>
      <c r="F779" s="159" t="s">
        <v>1051</v>
      </c>
      <c r="H779" s="160">
        <v>1</v>
      </c>
      <c r="I779" s="161"/>
      <c r="L779" s="157"/>
      <c r="M779" s="162"/>
      <c r="T779" s="163"/>
      <c r="AT779" s="158" t="s">
        <v>170</v>
      </c>
      <c r="AU779" s="158" t="s">
        <v>92</v>
      </c>
      <c r="AV779" s="13" t="s">
        <v>92</v>
      </c>
      <c r="AW779" s="13" t="s">
        <v>39</v>
      </c>
      <c r="AX779" s="13" t="s">
        <v>90</v>
      </c>
      <c r="AY779" s="158" t="s">
        <v>161</v>
      </c>
    </row>
    <row r="780" spans="2:65" s="1" customFormat="1" ht="24.2" customHeight="1">
      <c r="B780" s="33"/>
      <c r="C780" s="137" t="s">
        <v>1052</v>
      </c>
      <c r="D780" s="137" t="s">
        <v>163</v>
      </c>
      <c r="E780" s="138" t="s">
        <v>1053</v>
      </c>
      <c r="F780" s="139" t="s">
        <v>1054</v>
      </c>
      <c r="G780" s="140" t="s">
        <v>245</v>
      </c>
      <c r="H780" s="141">
        <v>5</v>
      </c>
      <c r="I780" s="142"/>
      <c r="J780" s="143">
        <f>ROUND(I780*H780,2)</f>
        <v>0</v>
      </c>
      <c r="K780" s="139" t="s">
        <v>230</v>
      </c>
      <c r="L780" s="33"/>
      <c r="M780" s="144" t="s">
        <v>1</v>
      </c>
      <c r="N780" s="145" t="s">
        <v>48</v>
      </c>
      <c r="P780" s="146">
        <f>O780*H780</f>
        <v>0</v>
      </c>
      <c r="Q780" s="146">
        <v>0</v>
      </c>
      <c r="R780" s="146">
        <f>Q780*H780</f>
        <v>0</v>
      </c>
      <c r="S780" s="146">
        <v>5.0000000000000001E-3</v>
      </c>
      <c r="T780" s="147">
        <f>S780*H780</f>
        <v>2.5000000000000001E-2</v>
      </c>
      <c r="AR780" s="148" t="s">
        <v>242</v>
      </c>
      <c r="AT780" s="148" t="s">
        <v>163</v>
      </c>
      <c r="AU780" s="148" t="s">
        <v>92</v>
      </c>
      <c r="AY780" s="17" t="s">
        <v>161</v>
      </c>
      <c r="BE780" s="149">
        <f>IF(N780="základní",J780,0)</f>
        <v>0</v>
      </c>
      <c r="BF780" s="149">
        <f>IF(N780="snížená",J780,0)</f>
        <v>0</v>
      </c>
      <c r="BG780" s="149">
        <f>IF(N780="zákl. přenesená",J780,0)</f>
        <v>0</v>
      </c>
      <c r="BH780" s="149">
        <f>IF(N780="sníž. přenesená",J780,0)</f>
        <v>0</v>
      </c>
      <c r="BI780" s="149">
        <f>IF(N780="nulová",J780,0)</f>
        <v>0</v>
      </c>
      <c r="BJ780" s="17" t="s">
        <v>90</v>
      </c>
      <c r="BK780" s="149">
        <f>ROUND(I780*H780,2)</f>
        <v>0</v>
      </c>
      <c r="BL780" s="17" t="s">
        <v>242</v>
      </c>
      <c r="BM780" s="148" t="s">
        <v>1055</v>
      </c>
    </row>
    <row r="781" spans="2:65" s="12" customFormat="1" ht="11.25">
      <c r="B781" s="150"/>
      <c r="D781" s="151" t="s">
        <v>170</v>
      </c>
      <c r="E781" s="152" t="s">
        <v>1</v>
      </c>
      <c r="F781" s="153" t="s">
        <v>1056</v>
      </c>
      <c r="H781" s="152" t="s">
        <v>1</v>
      </c>
      <c r="I781" s="154"/>
      <c r="L781" s="150"/>
      <c r="M781" s="155"/>
      <c r="T781" s="156"/>
      <c r="AT781" s="152" t="s">
        <v>170</v>
      </c>
      <c r="AU781" s="152" t="s">
        <v>92</v>
      </c>
      <c r="AV781" s="12" t="s">
        <v>90</v>
      </c>
      <c r="AW781" s="12" t="s">
        <v>39</v>
      </c>
      <c r="AX781" s="12" t="s">
        <v>83</v>
      </c>
      <c r="AY781" s="152" t="s">
        <v>161</v>
      </c>
    </row>
    <row r="782" spans="2:65" s="12" customFormat="1" ht="11.25">
      <c r="B782" s="150"/>
      <c r="D782" s="151" t="s">
        <v>170</v>
      </c>
      <c r="E782" s="152" t="s">
        <v>1</v>
      </c>
      <c r="F782" s="153" t="s">
        <v>693</v>
      </c>
      <c r="H782" s="152" t="s">
        <v>1</v>
      </c>
      <c r="I782" s="154"/>
      <c r="L782" s="150"/>
      <c r="M782" s="155"/>
      <c r="T782" s="156"/>
      <c r="AT782" s="152" t="s">
        <v>170</v>
      </c>
      <c r="AU782" s="152" t="s">
        <v>92</v>
      </c>
      <c r="AV782" s="12" t="s">
        <v>90</v>
      </c>
      <c r="AW782" s="12" t="s">
        <v>39</v>
      </c>
      <c r="AX782" s="12" t="s">
        <v>83</v>
      </c>
      <c r="AY782" s="152" t="s">
        <v>161</v>
      </c>
    </row>
    <row r="783" spans="2:65" s="13" customFormat="1" ht="11.25">
      <c r="B783" s="157"/>
      <c r="D783" s="151" t="s">
        <v>170</v>
      </c>
      <c r="E783" s="158" t="s">
        <v>1</v>
      </c>
      <c r="F783" s="159" t="s">
        <v>1057</v>
      </c>
      <c r="H783" s="160">
        <v>1</v>
      </c>
      <c r="I783" s="161"/>
      <c r="L783" s="157"/>
      <c r="M783" s="162"/>
      <c r="T783" s="163"/>
      <c r="AT783" s="158" t="s">
        <v>170</v>
      </c>
      <c r="AU783" s="158" t="s">
        <v>92</v>
      </c>
      <c r="AV783" s="13" t="s">
        <v>92</v>
      </c>
      <c r="AW783" s="13" t="s">
        <v>39</v>
      </c>
      <c r="AX783" s="13" t="s">
        <v>83</v>
      </c>
      <c r="AY783" s="158" t="s">
        <v>161</v>
      </c>
    </row>
    <row r="784" spans="2:65" s="12" customFormat="1" ht="11.25">
      <c r="B784" s="150"/>
      <c r="D784" s="151" t="s">
        <v>170</v>
      </c>
      <c r="E784" s="152" t="s">
        <v>1</v>
      </c>
      <c r="F784" s="153" t="s">
        <v>1058</v>
      </c>
      <c r="H784" s="152" t="s">
        <v>1</v>
      </c>
      <c r="I784" s="154"/>
      <c r="L784" s="150"/>
      <c r="M784" s="155"/>
      <c r="T784" s="156"/>
      <c r="AT784" s="152" t="s">
        <v>170</v>
      </c>
      <c r="AU784" s="152" t="s">
        <v>92</v>
      </c>
      <c r="AV784" s="12" t="s">
        <v>90</v>
      </c>
      <c r="AW784" s="12" t="s">
        <v>39</v>
      </c>
      <c r="AX784" s="12" t="s">
        <v>83</v>
      </c>
      <c r="AY784" s="152" t="s">
        <v>161</v>
      </c>
    </row>
    <row r="785" spans="2:65" s="13" customFormat="1" ht="11.25">
      <c r="B785" s="157"/>
      <c r="D785" s="151" t="s">
        <v>170</v>
      </c>
      <c r="E785" s="158" t="s">
        <v>1</v>
      </c>
      <c r="F785" s="159" t="s">
        <v>1059</v>
      </c>
      <c r="H785" s="160">
        <v>1</v>
      </c>
      <c r="I785" s="161"/>
      <c r="L785" s="157"/>
      <c r="M785" s="162"/>
      <c r="T785" s="163"/>
      <c r="AT785" s="158" t="s">
        <v>170</v>
      </c>
      <c r="AU785" s="158" t="s">
        <v>92</v>
      </c>
      <c r="AV785" s="13" t="s">
        <v>92</v>
      </c>
      <c r="AW785" s="13" t="s">
        <v>39</v>
      </c>
      <c r="AX785" s="13" t="s">
        <v>83</v>
      </c>
      <c r="AY785" s="158" t="s">
        <v>161</v>
      </c>
    </row>
    <row r="786" spans="2:65" s="12" customFormat="1" ht="11.25">
      <c r="B786" s="150"/>
      <c r="D786" s="151" t="s">
        <v>170</v>
      </c>
      <c r="E786" s="152" t="s">
        <v>1</v>
      </c>
      <c r="F786" s="153" t="s">
        <v>721</v>
      </c>
      <c r="H786" s="152" t="s">
        <v>1</v>
      </c>
      <c r="I786" s="154"/>
      <c r="L786" s="150"/>
      <c r="M786" s="155"/>
      <c r="T786" s="156"/>
      <c r="AT786" s="152" t="s">
        <v>170</v>
      </c>
      <c r="AU786" s="152" t="s">
        <v>92</v>
      </c>
      <c r="AV786" s="12" t="s">
        <v>90</v>
      </c>
      <c r="AW786" s="12" t="s">
        <v>39</v>
      </c>
      <c r="AX786" s="12" t="s">
        <v>83</v>
      </c>
      <c r="AY786" s="152" t="s">
        <v>161</v>
      </c>
    </row>
    <row r="787" spans="2:65" s="13" customFormat="1" ht="11.25">
      <c r="B787" s="157"/>
      <c r="D787" s="151" t="s">
        <v>170</v>
      </c>
      <c r="E787" s="158" t="s">
        <v>1</v>
      </c>
      <c r="F787" s="159" t="s">
        <v>1060</v>
      </c>
      <c r="H787" s="160">
        <v>2</v>
      </c>
      <c r="I787" s="161"/>
      <c r="L787" s="157"/>
      <c r="M787" s="162"/>
      <c r="T787" s="163"/>
      <c r="AT787" s="158" t="s">
        <v>170</v>
      </c>
      <c r="AU787" s="158" t="s">
        <v>92</v>
      </c>
      <c r="AV787" s="13" t="s">
        <v>92</v>
      </c>
      <c r="AW787" s="13" t="s">
        <v>39</v>
      </c>
      <c r="AX787" s="13" t="s">
        <v>83</v>
      </c>
      <c r="AY787" s="158" t="s">
        <v>161</v>
      </c>
    </row>
    <row r="788" spans="2:65" s="12" customFormat="1" ht="11.25">
      <c r="B788" s="150"/>
      <c r="D788" s="151" t="s">
        <v>170</v>
      </c>
      <c r="E788" s="152" t="s">
        <v>1</v>
      </c>
      <c r="F788" s="153" t="s">
        <v>249</v>
      </c>
      <c r="H788" s="152" t="s">
        <v>1</v>
      </c>
      <c r="I788" s="154"/>
      <c r="L788" s="150"/>
      <c r="M788" s="155"/>
      <c r="T788" s="156"/>
      <c r="AT788" s="152" t="s">
        <v>170</v>
      </c>
      <c r="AU788" s="152" t="s">
        <v>92</v>
      </c>
      <c r="AV788" s="12" t="s">
        <v>90</v>
      </c>
      <c r="AW788" s="12" t="s">
        <v>39</v>
      </c>
      <c r="AX788" s="12" t="s">
        <v>83</v>
      </c>
      <c r="AY788" s="152" t="s">
        <v>161</v>
      </c>
    </row>
    <row r="789" spans="2:65" s="13" customFormat="1" ht="11.25">
      <c r="B789" s="157"/>
      <c r="D789" s="151" t="s">
        <v>170</v>
      </c>
      <c r="E789" s="158" t="s">
        <v>1</v>
      </c>
      <c r="F789" s="159" t="s">
        <v>1028</v>
      </c>
      <c r="H789" s="160">
        <v>1</v>
      </c>
      <c r="I789" s="161"/>
      <c r="L789" s="157"/>
      <c r="M789" s="162"/>
      <c r="T789" s="163"/>
      <c r="AT789" s="158" t="s">
        <v>170</v>
      </c>
      <c r="AU789" s="158" t="s">
        <v>92</v>
      </c>
      <c r="AV789" s="13" t="s">
        <v>92</v>
      </c>
      <c r="AW789" s="13" t="s">
        <v>39</v>
      </c>
      <c r="AX789" s="13" t="s">
        <v>83</v>
      </c>
      <c r="AY789" s="158" t="s">
        <v>161</v>
      </c>
    </row>
    <row r="790" spans="2:65" s="14" customFormat="1" ht="11.25">
      <c r="B790" s="167"/>
      <c r="D790" s="151" t="s">
        <v>170</v>
      </c>
      <c r="E790" s="168" t="s">
        <v>1</v>
      </c>
      <c r="F790" s="169" t="s">
        <v>237</v>
      </c>
      <c r="H790" s="170">
        <v>5</v>
      </c>
      <c r="I790" s="171"/>
      <c r="L790" s="167"/>
      <c r="M790" s="172"/>
      <c r="T790" s="173"/>
      <c r="AT790" s="168" t="s">
        <v>170</v>
      </c>
      <c r="AU790" s="168" t="s">
        <v>92</v>
      </c>
      <c r="AV790" s="14" t="s">
        <v>168</v>
      </c>
      <c r="AW790" s="14" t="s">
        <v>39</v>
      </c>
      <c r="AX790" s="14" t="s">
        <v>90</v>
      </c>
      <c r="AY790" s="168" t="s">
        <v>161</v>
      </c>
    </row>
    <row r="791" spans="2:65" s="1" customFormat="1" ht="16.5" customHeight="1">
      <c r="B791" s="33"/>
      <c r="C791" s="137" t="s">
        <v>1061</v>
      </c>
      <c r="D791" s="137" t="s">
        <v>163</v>
      </c>
      <c r="E791" s="138" t="s">
        <v>1062</v>
      </c>
      <c r="F791" s="139" t="s">
        <v>1063</v>
      </c>
      <c r="G791" s="140" t="s">
        <v>245</v>
      </c>
      <c r="H791" s="141">
        <v>1</v>
      </c>
      <c r="I791" s="142"/>
      <c r="J791" s="143">
        <f>ROUND(I791*H791,2)</f>
        <v>0</v>
      </c>
      <c r="K791" s="139" t="s">
        <v>230</v>
      </c>
      <c r="L791" s="33"/>
      <c r="M791" s="144" t="s">
        <v>1</v>
      </c>
      <c r="N791" s="145" t="s">
        <v>48</v>
      </c>
      <c r="P791" s="146">
        <f>O791*H791</f>
        <v>0</v>
      </c>
      <c r="Q791" s="146">
        <v>0</v>
      </c>
      <c r="R791" s="146">
        <f>Q791*H791</f>
        <v>0</v>
      </c>
      <c r="S791" s="146">
        <v>1E-3</v>
      </c>
      <c r="T791" s="147">
        <f>S791*H791</f>
        <v>1E-3</v>
      </c>
      <c r="AR791" s="148" t="s">
        <v>242</v>
      </c>
      <c r="AT791" s="148" t="s">
        <v>163</v>
      </c>
      <c r="AU791" s="148" t="s">
        <v>92</v>
      </c>
      <c r="AY791" s="17" t="s">
        <v>161</v>
      </c>
      <c r="BE791" s="149">
        <f>IF(N791="základní",J791,0)</f>
        <v>0</v>
      </c>
      <c r="BF791" s="149">
        <f>IF(N791="snížená",J791,0)</f>
        <v>0</v>
      </c>
      <c r="BG791" s="149">
        <f>IF(N791="zákl. přenesená",J791,0)</f>
        <v>0</v>
      </c>
      <c r="BH791" s="149">
        <f>IF(N791="sníž. přenesená",J791,0)</f>
        <v>0</v>
      </c>
      <c r="BI791" s="149">
        <f>IF(N791="nulová",J791,0)</f>
        <v>0</v>
      </c>
      <c r="BJ791" s="17" t="s">
        <v>90</v>
      </c>
      <c r="BK791" s="149">
        <f>ROUND(I791*H791,2)</f>
        <v>0</v>
      </c>
      <c r="BL791" s="17" t="s">
        <v>242</v>
      </c>
      <c r="BM791" s="148" t="s">
        <v>1064</v>
      </c>
    </row>
    <row r="792" spans="2:65" s="12" customFormat="1" ht="11.25">
      <c r="B792" s="150"/>
      <c r="D792" s="151" t="s">
        <v>170</v>
      </c>
      <c r="E792" s="152" t="s">
        <v>1</v>
      </c>
      <c r="F792" s="153" t="s">
        <v>271</v>
      </c>
      <c r="H792" s="152" t="s">
        <v>1</v>
      </c>
      <c r="I792" s="154"/>
      <c r="L792" s="150"/>
      <c r="M792" s="155"/>
      <c r="T792" s="156"/>
      <c r="AT792" s="152" t="s">
        <v>170</v>
      </c>
      <c r="AU792" s="152" t="s">
        <v>92</v>
      </c>
      <c r="AV792" s="12" t="s">
        <v>90</v>
      </c>
      <c r="AW792" s="12" t="s">
        <v>39</v>
      </c>
      <c r="AX792" s="12" t="s">
        <v>83</v>
      </c>
      <c r="AY792" s="152" t="s">
        <v>161</v>
      </c>
    </row>
    <row r="793" spans="2:65" s="13" customFormat="1" ht="11.25">
      <c r="B793" s="157"/>
      <c r="D793" s="151" t="s">
        <v>170</v>
      </c>
      <c r="E793" s="158" t="s">
        <v>1</v>
      </c>
      <c r="F793" s="159" t="s">
        <v>1026</v>
      </c>
      <c r="H793" s="160">
        <v>1</v>
      </c>
      <c r="I793" s="161"/>
      <c r="L793" s="157"/>
      <c r="M793" s="162"/>
      <c r="T793" s="163"/>
      <c r="AT793" s="158" t="s">
        <v>170</v>
      </c>
      <c r="AU793" s="158" t="s">
        <v>92</v>
      </c>
      <c r="AV793" s="13" t="s">
        <v>92</v>
      </c>
      <c r="AW793" s="13" t="s">
        <v>39</v>
      </c>
      <c r="AX793" s="13" t="s">
        <v>90</v>
      </c>
      <c r="AY793" s="158" t="s">
        <v>161</v>
      </c>
    </row>
    <row r="794" spans="2:65" s="1" customFormat="1" ht="16.5" customHeight="1">
      <c r="B794" s="33"/>
      <c r="C794" s="137" t="s">
        <v>1065</v>
      </c>
      <c r="D794" s="137" t="s">
        <v>163</v>
      </c>
      <c r="E794" s="138" t="s">
        <v>1066</v>
      </c>
      <c r="F794" s="139" t="s">
        <v>1067</v>
      </c>
      <c r="G794" s="140" t="s">
        <v>245</v>
      </c>
      <c r="H794" s="141">
        <v>1</v>
      </c>
      <c r="I794" s="142"/>
      <c r="J794" s="143">
        <f>ROUND(I794*H794,2)</f>
        <v>0</v>
      </c>
      <c r="K794" s="139" t="s">
        <v>230</v>
      </c>
      <c r="L794" s="33"/>
      <c r="M794" s="144" t="s">
        <v>1</v>
      </c>
      <c r="N794" s="145" t="s">
        <v>48</v>
      </c>
      <c r="P794" s="146">
        <f>O794*H794</f>
        <v>0</v>
      </c>
      <c r="Q794" s="146">
        <v>0</v>
      </c>
      <c r="R794" s="146">
        <f>Q794*H794</f>
        <v>0</v>
      </c>
      <c r="S794" s="146">
        <v>1E-3</v>
      </c>
      <c r="T794" s="147">
        <f>S794*H794</f>
        <v>1E-3</v>
      </c>
      <c r="AR794" s="148" t="s">
        <v>242</v>
      </c>
      <c r="AT794" s="148" t="s">
        <v>163</v>
      </c>
      <c r="AU794" s="148" t="s">
        <v>92</v>
      </c>
      <c r="AY794" s="17" t="s">
        <v>161</v>
      </c>
      <c r="BE794" s="149">
        <f>IF(N794="základní",J794,0)</f>
        <v>0</v>
      </c>
      <c r="BF794" s="149">
        <f>IF(N794="snížená",J794,0)</f>
        <v>0</v>
      </c>
      <c r="BG794" s="149">
        <f>IF(N794="zákl. přenesená",J794,0)</f>
        <v>0</v>
      </c>
      <c r="BH794" s="149">
        <f>IF(N794="sníž. přenesená",J794,0)</f>
        <v>0</v>
      </c>
      <c r="BI794" s="149">
        <f>IF(N794="nulová",J794,0)</f>
        <v>0</v>
      </c>
      <c r="BJ794" s="17" t="s">
        <v>90</v>
      </c>
      <c r="BK794" s="149">
        <f>ROUND(I794*H794,2)</f>
        <v>0</v>
      </c>
      <c r="BL794" s="17" t="s">
        <v>242</v>
      </c>
      <c r="BM794" s="148" t="s">
        <v>1068</v>
      </c>
    </row>
    <row r="795" spans="2:65" s="12" customFormat="1" ht="11.25">
      <c r="B795" s="150"/>
      <c r="D795" s="151" t="s">
        <v>170</v>
      </c>
      <c r="E795" s="152" t="s">
        <v>1</v>
      </c>
      <c r="F795" s="153" t="s">
        <v>271</v>
      </c>
      <c r="H795" s="152" t="s">
        <v>1</v>
      </c>
      <c r="I795" s="154"/>
      <c r="L795" s="150"/>
      <c r="M795" s="155"/>
      <c r="T795" s="156"/>
      <c r="AT795" s="152" t="s">
        <v>170</v>
      </c>
      <c r="AU795" s="152" t="s">
        <v>92</v>
      </c>
      <c r="AV795" s="12" t="s">
        <v>90</v>
      </c>
      <c r="AW795" s="12" t="s">
        <v>39</v>
      </c>
      <c r="AX795" s="12" t="s">
        <v>83</v>
      </c>
      <c r="AY795" s="152" t="s">
        <v>161</v>
      </c>
    </row>
    <row r="796" spans="2:65" s="13" customFormat="1" ht="11.25">
      <c r="B796" s="157"/>
      <c r="D796" s="151" t="s">
        <v>170</v>
      </c>
      <c r="E796" s="158" t="s">
        <v>1</v>
      </c>
      <c r="F796" s="159" t="s">
        <v>1069</v>
      </c>
      <c r="H796" s="160">
        <v>1</v>
      </c>
      <c r="I796" s="161"/>
      <c r="L796" s="157"/>
      <c r="M796" s="162"/>
      <c r="T796" s="163"/>
      <c r="AT796" s="158" t="s">
        <v>170</v>
      </c>
      <c r="AU796" s="158" t="s">
        <v>92</v>
      </c>
      <c r="AV796" s="13" t="s">
        <v>92</v>
      </c>
      <c r="AW796" s="13" t="s">
        <v>39</v>
      </c>
      <c r="AX796" s="13" t="s">
        <v>90</v>
      </c>
      <c r="AY796" s="158" t="s">
        <v>161</v>
      </c>
    </row>
    <row r="797" spans="2:65" s="1" customFormat="1" ht="16.5" customHeight="1">
      <c r="B797" s="33"/>
      <c r="C797" s="137" t="s">
        <v>1070</v>
      </c>
      <c r="D797" s="137" t="s">
        <v>163</v>
      </c>
      <c r="E797" s="138" t="s">
        <v>1071</v>
      </c>
      <c r="F797" s="139" t="s">
        <v>1072</v>
      </c>
      <c r="G797" s="140" t="s">
        <v>1002</v>
      </c>
      <c r="H797" s="141">
        <v>2</v>
      </c>
      <c r="I797" s="142"/>
      <c r="J797" s="143">
        <f>ROUND(I797*H797,2)</f>
        <v>0</v>
      </c>
      <c r="K797" s="139" t="s">
        <v>230</v>
      </c>
      <c r="L797" s="33"/>
      <c r="M797" s="144" t="s">
        <v>1</v>
      </c>
      <c r="N797" s="145" t="s">
        <v>48</v>
      </c>
      <c r="P797" s="146">
        <f>O797*H797</f>
        <v>0</v>
      </c>
      <c r="Q797" s="146">
        <v>0</v>
      </c>
      <c r="R797" s="146">
        <f>Q797*H797</f>
        <v>0</v>
      </c>
      <c r="S797" s="146">
        <v>0</v>
      </c>
      <c r="T797" s="147">
        <f>S797*H797</f>
        <v>0</v>
      </c>
      <c r="AR797" s="148" t="s">
        <v>242</v>
      </c>
      <c r="AT797" s="148" t="s">
        <v>163</v>
      </c>
      <c r="AU797" s="148" t="s">
        <v>92</v>
      </c>
      <c r="AY797" s="17" t="s">
        <v>161</v>
      </c>
      <c r="BE797" s="149">
        <f>IF(N797="základní",J797,0)</f>
        <v>0</v>
      </c>
      <c r="BF797" s="149">
        <f>IF(N797="snížená",J797,0)</f>
        <v>0</v>
      </c>
      <c r="BG797" s="149">
        <f>IF(N797="zákl. přenesená",J797,0)</f>
        <v>0</v>
      </c>
      <c r="BH797" s="149">
        <f>IF(N797="sníž. přenesená",J797,0)</f>
        <v>0</v>
      </c>
      <c r="BI797" s="149">
        <f>IF(N797="nulová",J797,0)</f>
        <v>0</v>
      </c>
      <c r="BJ797" s="17" t="s">
        <v>90</v>
      </c>
      <c r="BK797" s="149">
        <f>ROUND(I797*H797,2)</f>
        <v>0</v>
      </c>
      <c r="BL797" s="17" t="s">
        <v>242</v>
      </c>
      <c r="BM797" s="148" t="s">
        <v>1073</v>
      </c>
    </row>
    <row r="798" spans="2:65" s="12" customFormat="1" ht="11.25">
      <c r="B798" s="150"/>
      <c r="D798" s="151" t="s">
        <v>170</v>
      </c>
      <c r="E798" s="152" t="s">
        <v>1</v>
      </c>
      <c r="F798" s="153" t="s">
        <v>693</v>
      </c>
      <c r="H798" s="152" t="s">
        <v>1</v>
      </c>
      <c r="I798" s="154"/>
      <c r="L798" s="150"/>
      <c r="M798" s="155"/>
      <c r="T798" s="156"/>
      <c r="AT798" s="152" t="s">
        <v>170</v>
      </c>
      <c r="AU798" s="152" t="s">
        <v>92</v>
      </c>
      <c r="AV798" s="12" t="s">
        <v>90</v>
      </c>
      <c r="AW798" s="12" t="s">
        <v>39</v>
      </c>
      <c r="AX798" s="12" t="s">
        <v>83</v>
      </c>
      <c r="AY798" s="152" t="s">
        <v>161</v>
      </c>
    </row>
    <row r="799" spans="2:65" s="13" customFormat="1" ht="11.25">
      <c r="B799" s="157"/>
      <c r="D799" s="151" t="s">
        <v>170</v>
      </c>
      <c r="E799" s="158" t="s">
        <v>1</v>
      </c>
      <c r="F799" s="159" t="s">
        <v>1074</v>
      </c>
      <c r="H799" s="160">
        <v>2</v>
      </c>
      <c r="I799" s="161"/>
      <c r="L799" s="157"/>
      <c r="M799" s="162"/>
      <c r="T799" s="163"/>
      <c r="AT799" s="158" t="s">
        <v>170</v>
      </c>
      <c r="AU799" s="158" t="s">
        <v>92</v>
      </c>
      <c r="AV799" s="13" t="s">
        <v>92</v>
      </c>
      <c r="AW799" s="13" t="s">
        <v>39</v>
      </c>
      <c r="AX799" s="13" t="s">
        <v>90</v>
      </c>
      <c r="AY799" s="158" t="s">
        <v>161</v>
      </c>
    </row>
    <row r="800" spans="2:65" s="1" customFormat="1" ht="24.2" customHeight="1">
      <c r="B800" s="33"/>
      <c r="C800" s="137" t="s">
        <v>1075</v>
      </c>
      <c r="D800" s="137" t="s">
        <v>163</v>
      </c>
      <c r="E800" s="138" t="s">
        <v>1076</v>
      </c>
      <c r="F800" s="139" t="s">
        <v>1077</v>
      </c>
      <c r="G800" s="140" t="s">
        <v>789</v>
      </c>
      <c r="H800" s="191"/>
      <c r="I800" s="142"/>
      <c r="J800" s="143">
        <f>ROUND(I800*H800,2)</f>
        <v>0</v>
      </c>
      <c r="K800" s="139" t="s">
        <v>167</v>
      </c>
      <c r="L800" s="33"/>
      <c r="M800" s="144" t="s">
        <v>1</v>
      </c>
      <c r="N800" s="145" t="s">
        <v>48</v>
      </c>
      <c r="P800" s="146">
        <f>O800*H800</f>
        <v>0</v>
      </c>
      <c r="Q800" s="146">
        <v>0</v>
      </c>
      <c r="R800" s="146">
        <f>Q800*H800</f>
        <v>0</v>
      </c>
      <c r="S800" s="146">
        <v>0</v>
      </c>
      <c r="T800" s="147">
        <f>S800*H800</f>
        <v>0</v>
      </c>
      <c r="AR800" s="148" t="s">
        <v>242</v>
      </c>
      <c r="AT800" s="148" t="s">
        <v>163</v>
      </c>
      <c r="AU800" s="148" t="s">
        <v>92</v>
      </c>
      <c r="AY800" s="17" t="s">
        <v>161</v>
      </c>
      <c r="BE800" s="149">
        <f>IF(N800="základní",J800,0)</f>
        <v>0</v>
      </c>
      <c r="BF800" s="149">
        <f>IF(N800="snížená",J800,0)</f>
        <v>0</v>
      </c>
      <c r="BG800" s="149">
        <f>IF(N800="zákl. přenesená",J800,0)</f>
        <v>0</v>
      </c>
      <c r="BH800" s="149">
        <f>IF(N800="sníž. přenesená",J800,0)</f>
        <v>0</v>
      </c>
      <c r="BI800" s="149">
        <f>IF(N800="nulová",J800,0)</f>
        <v>0</v>
      </c>
      <c r="BJ800" s="17" t="s">
        <v>90</v>
      </c>
      <c r="BK800" s="149">
        <f>ROUND(I800*H800,2)</f>
        <v>0</v>
      </c>
      <c r="BL800" s="17" t="s">
        <v>242</v>
      </c>
      <c r="BM800" s="148" t="s">
        <v>1078</v>
      </c>
    </row>
    <row r="801" spans="2:65" s="11" customFormat="1" ht="22.9" customHeight="1">
      <c r="B801" s="125"/>
      <c r="D801" s="126" t="s">
        <v>82</v>
      </c>
      <c r="E801" s="135" t="s">
        <v>1079</v>
      </c>
      <c r="F801" s="135" t="s">
        <v>1080</v>
      </c>
      <c r="I801" s="128"/>
      <c r="J801" s="136">
        <f>BK801</f>
        <v>0</v>
      </c>
      <c r="L801" s="125"/>
      <c r="M801" s="130"/>
      <c r="P801" s="131">
        <f>SUM(P802:P829)</f>
        <v>0</v>
      </c>
      <c r="R801" s="131">
        <f>SUM(R802:R829)</f>
        <v>0</v>
      </c>
      <c r="T801" s="132">
        <f>SUM(T802:T829)</f>
        <v>0.33503000000000005</v>
      </c>
      <c r="AR801" s="126" t="s">
        <v>92</v>
      </c>
      <c r="AT801" s="133" t="s">
        <v>82</v>
      </c>
      <c r="AU801" s="133" t="s">
        <v>90</v>
      </c>
      <c r="AY801" s="126" t="s">
        <v>161</v>
      </c>
      <c r="BK801" s="134">
        <f>SUM(BK802:BK829)</f>
        <v>0</v>
      </c>
    </row>
    <row r="802" spans="2:65" s="1" customFormat="1" ht="24.2" customHeight="1">
      <c r="B802" s="33"/>
      <c r="C802" s="137" t="s">
        <v>1081</v>
      </c>
      <c r="D802" s="137" t="s">
        <v>163</v>
      </c>
      <c r="E802" s="138" t="s">
        <v>1082</v>
      </c>
      <c r="F802" s="139" t="s">
        <v>1083</v>
      </c>
      <c r="G802" s="140" t="s">
        <v>1002</v>
      </c>
      <c r="H802" s="141">
        <v>3</v>
      </c>
      <c r="I802" s="142"/>
      <c r="J802" s="143">
        <f>ROUND(I802*H802,2)</f>
        <v>0</v>
      </c>
      <c r="K802" s="139" t="s">
        <v>230</v>
      </c>
      <c r="L802" s="33"/>
      <c r="M802" s="144" t="s">
        <v>1</v>
      </c>
      <c r="N802" s="145" t="s">
        <v>48</v>
      </c>
      <c r="P802" s="146">
        <f>O802*H802</f>
        <v>0</v>
      </c>
      <c r="Q802" s="146">
        <v>0</v>
      </c>
      <c r="R802" s="146">
        <f>Q802*H802</f>
        <v>0</v>
      </c>
      <c r="S802" s="146">
        <v>0.1</v>
      </c>
      <c r="T802" s="147">
        <f>S802*H802</f>
        <v>0.30000000000000004</v>
      </c>
      <c r="AR802" s="148" t="s">
        <v>242</v>
      </c>
      <c r="AT802" s="148" t="s">
        <v>163</v>
      </c>
      <c r="AU802" s="148" t="s">
        <v>92</v>
      </c>
      <c r="AY802" s="17" t="s">
        <v>161</v>
      </c>
      <c r="BE802" s="149">
        <f>IF(N802="základní",J802,0)</f>
        <v>0</v>
      </c>
      <c r="BF802" s="149">
        <f>IF(N802="snížená",J802,0)</f>
        <v>0</v>
      </c>
      <c r="BG802" s="149">
        <f>IF(N802="zákl. přenesená",J802,0)</f>
        <v>0</v>
      </c>
      <c r="BH802" s="149">
        <f>IF(N802="sníž. přenesená",J802,0)</f>
        <v>0</v>
      </c>
      <c r="BI802" s="149">
        <f>IF(N802="nulová",J802,0)</f>
        <v>0</v>
      </c>
      <c r="BJ802" s="17" t="s">
        <v>90</v>
      </c>
      <c r="BK802" s="149">
        <f>ROUND(I802*H802,2)</f>
        <v>0</v>
      </c>
      <c r="BL802" s="17" t="s">
        <v>242</v>
      </c>
      <c r="BM802" s="148" t="s">
        <v>1084</v>
      </c>
    </row>
    <row r="803" spans="2:65" s="12" customFormat="1" ht="11.25">
      <c r="B803" s="150"/>
      <c r="D803" s="151" t="s">
        <v>170</v>
      </c>
      <c r="E803" s="152" t="s">
        <v>1</v>
      </c>
      <c r="F803" s="153" t="s">
        <v>1085</v>
      </c>
      <c r="H803" s="152" t="s">
        <v>1</v>
      </c>
      <c r="I803" s="154"/>
      <c r="L803" s="150"/>
      <c r="M803" s="155"/>
      <c r="T803" s="156"/>
      <c r="AT803" s="152" t="s">
        <v>170</v>
      </c>
      <c r="AU803" s="152" t="s">
        <v>92</v>
      </c>
      <c r="AV803" s="12" t="s">
        <v>90</v>
      </c>
      <c r="AW803" s="12" t="s">
        <v>39</v>
      </c>
      <c r="AX803" s="12" t="s">
        <v>83</v>
      </c>
      <c r="AY803" s="152" t="s">
        <v>161</v>
      </c>
    </row>
    <row r="804" spans="2:65" s="12" customFormat="1" ht="11.25">
      <c r="B804" s="150"/>
      <c r="D804" s="151" t="s">
        <v>170</v>
      </c>
      <c r="E804" s="152" t="s">
        <v>1</v>
      </c>
      <c r="F804" s="153" t="s">
        <v>693</v>
      </c>
      <c r="H804" s="152" t="s">
        <v>1</v>
      </c>
      <c r="I804" s="154"/>
      <c r="L804" s="150"/>
      <c r="M804" s="155"/>
      <c r="T804" s="156"/>
      <c r="AT804" s="152" t="s">
        <v>170</v>
      </c>
      <c r="AU804" s="152" t="s">
        <v>92</v>
      </c>
      <c r="AV804" s="12" t="s">
        <v>90</v>
      </c>
      <c r="AW804" s="12" t="s">
        <v>39</v>
      </c>
      <c r="AX804" s="12" t="s">
        <v>83</v>
      </c>
      <c r="AY804" s="152" t="s">
        <v>161</v>
      </c>
    </row>
    <row r="805" spans="2:65" s="13" customFormat="1" ht="11.25">
      <c r="B805" s="157"/>
      <c r="D805" s="151" t="s">
        <v>170</v>
      </c>
      <c r="E805" s="158" t="s">
        <v>1</v>
      </c>
      <c r="F805" s="159" t="s">
        <v>1057</v>
      </c>
      <c r="H805" s="160">
        <v>1</v>
      </c>
      <c r="I805" s="161"/>
      <c r="L805" s="157"/>
      <c r="M805" s="162"/>
      <c r="T805" s="163"/>
      <c r="AT805" s="158" t="s">
        <v>170</v>
      </c>
      <c r="AU805" s="158" t="s">
        <v>92</v>
      </c>
      <c r="AV805" s="13" t="s">
        <v>92</v>
      </c>
      <c r="AW805" s="13" t="s">
        <v>39</v>
      </c>
      <c r="AX805" s="13" t="s">
        <v>83</v>
      </c>
      <c r="AY805" s="158" t="s">
        <v>161</v>
      </c>
    </row>
    <row r="806" spans="2:65" s="12" customFormat="1" ht="11.25">
      <c r="B806" s="150"/>
      <c r="D806" s="151" t="s">
        <v>170</v>
      </c>
      <c r="E806" s="152" t="s">
        <v>1</v>
      </c>
      <c r="F806" s="153" t="s">
        <v>721</v>
      </c>
      <c r="H806" s="152" t="s">
        <v>1</v>
      </c>
      <c r="I806" s="154"/>
      <c r="L806" s="150"/>
      <c r="M806" s="155"/>
      <c r="T806" s="156"/>
      <c r="AT806" s="152" t="s">
        <v>170</v>
      </c>
      <c r="AU806" s="152" t="s">
        <v>92</v>
      </c>
      <c r="AV806" s="12" t="s">
        <v>90</v>
      </c>
      <c r="AW806" s="12" t="s">
        <v>39</v>
      </c>
      <c r="AX806" s="12" t="s">
        <v>83</v>
      </c>
      <c r="AY806" s="152" t="s">
        <v>161</v>
      </c>
    </row>
    <row r="807" spans="2:65" s="13" customFormat="1" ht="11.25">
      <c r="B807" s="157"/>
      <c r="D807" s="151" t="s">
        <v>170</v>
      </c>
      <c r="E807" s="158" t="s">
        <v>1</v>
      </c>
      <c r="F807" s="159" t="s">
        <v>1086</v>
      </c>
      <c r="H807" s="160">
        <v>1</v>
      </c>
      <c r="I807" s="161"/>
      <c r="L807" s="157"/>
      <c r="M807" s="162"/>
      <c r="T807" s="163"/>
      <c r="AT807" s="158" t="s">
        <v>170</v>
      </c>
      <c r="AU807" s="158" t="s">
        <v>92</v>
      </c>
      <c r="AV807" s="13" t="s">
        <v>92</v>
      </c>
      <c r="AW807" s="13" t="s">
        <v>39</v>
      </c>
      <c r="AX807" s="13" t="s">
        <v>83</v>
      </c>
      <c r="AY807" s="158" t="s">
        <v>161</v>
      </c>
    </row>
    <row r="808" spans="2:65" s="12" customFormat="1" ht="11.25">
      <c r="B808" s="150"/>
      <c r="D808" s="151" t="s">
        <v>170</v>
      </c>
      <c r="E808" s="152" t="s">
        <v>1</v>
      </c>
      <c r="F808" s="153" t="s">
        <v>249</v>
      </c>
      <c r="H808" s="152" t="s">
        <v>1</v>
      </c>
      <c r="I808" s="154"/>
      <c r="L808" s="150"/>
      <c r="M808" s="155"/>
      <c r="T808" s="156"/>
      <c r="AT808" s="152" t="s">
        <v>170</v>
      </c>
      <c r="AU808" s="152" t="s">
        <v>92</v>
      </c>
      <c r="AV808" s="12" t="s">
        <v>90</v>
      </c>
      <c r="AW808" s="12" t="s">
        <v>39</v>
      </c>
      <c r="AX808" s="12" t="s">
        <v>83</v>
      </c>
      <c r="AY808" s="152" t="s">
        <v>161</v>
      </c>
    </row>
    <row r="809" spans="2:65" s="13" customFormat="1" ht="11.25">
      <c r="B809" s="157"/>
      <c r="D809" s="151" t="s">
        <v>170</v>
      </c>
      <c r="E809" s="158" t="s">
        <v>1</v>
      </c>
      <c r="F809" s="159" t="s">
        <v>1028</v>
      </c>
      <c r="H809" s="160">
        <v>1</v>
      </c>
      <c r="I809" s="161"/>
      <c r="L809" s="157"/>
      <c r="M809" s="162"/>
      <c r="T809" s="163"/>
      <c r="AT809" s="158" t="s">
        <v>170</v>
      </c>
      <c r="AU809" s="158" t="s">
        <v>92</v>
      </c>
      <c r="AV809" s="13" t="s">
        <v>92</v>
      </c>
      <c r="AW809" s="13" t="s">
        <v>39</v>
      </c>
      <c r="AX809" s="13" t="s">
        <v>83</v>
      </c>
      <c r="AY809" s="158" t="s">
        <v>161</v>
      </c>
    </row>
    <row r="810" spans="2:65" s="14" customFormat="1" ht="11.25">
      <c r="B810" s="167"/>
      <c r="D810" s="151" t="s">
        <v>170</v>
      </c>
      <c r="E810" s="168" t="s">
        <v>1</v>
      </c>
      <c r="F810" s="169" t="s">
        <v>237</v>
      </c>
      <c r="H810" s="170">
        <v>3</v>
      </c>
      <c r="I810" s="171"/>
      <c r="L810" s="167"/>
      <c r="M810" s="172"/>
      <c r="T810" s="173"/>
      <c r="AT810" s="168" t="s">
        <v>170</v>
      </c>
      <c r="AU810" s="168" t="s">
        <v>92</v>
      </c>
      <c r="AV810" s="14" t="s">
        <v>168</v>
      </c>
      <c r="AW810" s="14" t="s">
        <v>39</v>
      </c>
      <c r="AX810" s="14" t="s">
        <v>90</v>
      </c>
      <c r="AY810" s="168" t="s">
        <v>161</v>
      </c>
    </row>
    <row r="811" spans="2:65" s="1" customFormat="1" ht="24.2" customHeight="1">
      <c r="B811" s="33"/>
      <c r="C811" s="137" t="s">
        <v>1087</v>
      </c>
      <c r="D811" s="137" t="s">
        <v>163</v>
      </c>
      <c r="E811" s="138" t="s">
        <v>1088</v>
      </c>
      <c r="F811" s="139" t="s">
        <v>1089</v>
      </c>
      <c r="G811" s="140" t="s">
        <v>1002</v>
      </c>
      <c r="H811" s="141">
        <v>1</v>
      </c>
      <c r="I811" s="142"/>
      <c r="J811" s="143">
        <f>ROUND(I811*H811,2)</f>
        <v>0</v>
      </c>
      <c r="K811" s="139" t="s">
        <v>230</v>
      </c>
      <c r="L811" s="33"/>
      <c r="M811" s="144" t="s">
        <v>1</v>
      </c>
      <c r="N811" s="145" t="s">
        <v>48</v>
      </c>
      <c r="P811" s="146">
        <f>O811*H811</f>
        <v>0</v>
      </c>
      <c r="Q811" s="146">
        <v>0</v>
      </c>
      <c r="R811" s="146">
        <f>Q811*H811</f>
        <v>0</v>
      </c>
      <c r="S811" s="146">
        <v>0.01</v>
      </c>
      <c r="T811" s="147">
        <f>S811*H811</f>
        <v>0.01</v>
      </c>
      <c r="AR811" s="148" t="s">
        <v>242</v>
      </c>
      <c r="AT811" s="148" t="s">
        <v>163</v>
      </c>
      <c r="AU811" s="148" t="s">
        <v>92</v>
      </c>
      <c r="AY811" s="17" t="s">
        <v>161</v>
      </c>
      <c r="BE811" s="149">
        <f>IF(N811="základní",J811,0)</f>
        <v>0</v>
      </c>
      <c r="BF811" s="149">
        <f>IF(N811="snížená",J811,0)</f>
        <v>0</v>
      </c>
      <c r="BG811" s="149">
        <f>IF(N811="zákl. přenesená",J811,0)</f>
        <v>0</v>
      </c>
      <c r="BH811" s="149">
        <f>IF(N811="sníž. přenesená",J811,0)</f>
        <v>0</v>
      </c>
      <c r="BI811" s="149">
        <f>IF(N811="nulová",J811,0)</f>
        <v>0</v>
      </c>
      <c r="BJ811" s="17" t="s">
        <v>90</v>
      </c>
      <c r="BK811" s="149">
        <f>ROUND(I811*H811,2)</f>
        <v>0</v>
      </c>
      <c r="BL811" s="17" t="s">
        <v>242</v>
      </c>
      <c r="BM811" s="148" t="s">
        <v>1090</v>
      </c>
    </row>
    <row r="812" spans="2:65" s="12" customFormat="1" ht="11.25">
      <c r="B812" s="150"/>
      <c r="D812" s="151" t="s">
        <v>170</v>
      </c>
      <c r="E812" s="152" t="s">
        <v>1</v>
      </c>
      <c r="F812" s="153" t="s">
        <v>271</v>
      </c>
      <c r="H812" s="152" t="s">
        <v>1</v>
      </c>
      <c r="I812" s="154"/>
      <c r="L812" s="150"/>
      <c r="M812" s="155"/>
      <c r="T812" s="156"/>
      <c r="AT812" s="152" t="s">
        <v>170</v>
      </c>
      <c r="AU812" s="152" t="s">
        <v>92</v>
      </c>
      <c r="AV812" s="12" t="s">
        <v>90</v>
      </c>
      <c r="AW812" s="12" t="s">
        <v>39</v>
      </c>
      <c r="AX812" s="12" t="s">
        <v>83</v>
      </c>
      <c r="AY812" s="152" t="s">
        <v>161</v>
      </c>
    </row>
    <row r="813" spans="2:65" s="13" customFormat="1" ht="11.25">
      <c r="B813" s="157"/>
      <c r="D813" s="151" t="s">
        <v>170</v>
      </c>
      <c r="E813" s="158" t="s">
        <v>1</v>
      </c>
      <c r="F813" s="159" t="s">
        <v>1091</v>
      </c>
      <c r="H813" s="160">
        <v>1</v>
      </c>
      <c r="I813" s="161"/>
      <c r="L813" s="157"/>
      <c r="M813" s="162"/>
      <c r="T813" s="163"/>
      <c r="AT813" s="158" t="s">
        <v>170</v>
      </c>
      <c r="AU813" s="158" t="s">
        <v>92</v>
      </c>
      <c r="AV813" s="13" t="s">
        <v>92</v>
      </c>
      <c r="AW813" s="13" t="s">
        <v>39</v>
      </c>
      <c r="AX813" s="13" t="s">
        <v>90</v>
      </c>
      <c r="AY813" s="158" t="s">
        <v>161</v>
      </c>
    </row>
    <row r="814" spans="2:65" s="1" customFormat="1" ht="16.5" customHeight="1">
      <c r="B814" s="33"/>
      <c r="C814" s="137" t="s">
        <v>1092</v>
      </c>
      <c r="D814" s="137" t="s">
        <v>163</v>
      </c>
      <c r="E814" s="138" t="s">
        <v>1093</v>
      </c>
      <c r="F814" s="139" t="s">
        <v>1094</v>
      </c>
      <c r="G814" s="140" t="s">
        <v>245</v>
      </c>
      <c r="H814" s="141">
        <v>1</v>
      </c>
      <c r="I814" s="142"/>
      <c r="J814" s="143">
        <f>ROUND(I814*H814,2)</f>
        <v>0</v>
      </c>
      <c r="K814" s="139" t="s">
        <v>230</v>
      </c>
      <c r="L814" s="33"/>
      <c r="M814" s="144" t="s">
        <v>1</v>
      </c>
      <c r="N814" s="145" t="s">
        <v>48</v>
      </c>
      <c r="P814" s="146">
        <f>O814*H814</f>
        <v>0</v>
      </c>
      <c r="Q814" s="146">
        <v>0</v>
      </c>
      <c r="R814" s="146">
        <f>Q814*H814</f>
        <v>0</v>
      </c>
      <c r="S814" s="146">
        <v>0</v>
      </c>
      <c r="T814" s="147">
        <f>S814*H814</f>
        <v>0</v>
      </c>
      <c r="AR814" s="148" t="s">
        <v>242</v>
      </c>
      <c r="AT814" s="148" t="s">
        <v>163</v>
      </c>
      <c r="AU814" s="148" t="s">
        <v>92</v>
      </c>
      <c r="AY814" s="17" t="s">
        <v>161</v>
      </c>
      <c r="BE814" s="149">
        <f>IF(N814="základní",J814,0)</f>
        <v>0</v>
      </c>
      <c r="BF814" s="149">
        <f>IF(N814="snížená",J814,0)</f>
        <v>0</v>
      </c>
      <c r="BG814" s="149">
        <f>IF(N814="zákl. přenesená",J814,0)</f>
        <v>0</v>
      </c>
      <c r="BH814" s="149">
        <f>IF(N814="sníž. přenesená",J814,0)</f>
        <v>0</v>
      </c>
      <c r="BI814" s="149">
        <f>IF(N814="nulová",J814,0)</f>
        <v>0</v>
      </c>
      <c r="BJ814" s="17" t="s">
        <v>90</v>
      </c>
      <c r="BK814" s="149">
        <f>ROUND(I814*H814,2)</f>
        <v>0</v>
      </c>
      <c r="BL814" s="17" t="s">
        <v>242</v>
      </c>
      <c r="BM814" s="148" t="s">
        <v>1095</v>
      </c>
    </row>
    <row r="815" spans="2:65" s="12" customFormat="1" ht="11.25">
      <c r="B815" s="150"/>
      <c r="D815" s="151" t="s">
        <v>170</v>
      </c>
      <c r="E815" s="152" t="s">
        <v>1</v>
      </c>
      <c r="F815" s="153" t="s">
        <v>271</v>
      </c>
      <c r="H815" s="152" t="s">
        <v>1</v>
      </c>
      <c r="I815" s="154"/>
      <c r="L815" s="150"/>
      <c r="M815" s="155"/>
      <c r="T815" s="156"/>
      <c r="AT815" s="152" t="s">
        <v>170</v>
      </c>
      <c r="AU815" s="152" t="s">
        <v>92</v>
      </c>
      <c r="AV815" s="12" t="s">
        <v>90</v>
      </c>
      <c r="AW815" s="12" t="s">
        <v>39</v>
      </c>
      <c r="AX815" s="12" t="s">
        <v>83</v>
      </c>
      <c r="AY815" s="152" t="s">
        <v>161</v>
      </c>
    </row>
    <row r="816" spans="2:65" s="13" customFormat="1" ht="11.25">
      <c r="B816" s="157"/>
      <c r="D816" s="151" t="s">
        <v>170</v>
      </c>
      <c r="E816" s="158" t="s">
        <v>1</v>
      </c>
      <c r="F816" s="159" t="s">
        <v>1096</v>
      </c>
      <c r="H816" s="160">
        <v>1</v>
      </c>
      <c r="I816" s="161"/>
      <c r="L816" s="157"/>
      <c r="M816" s="162"/>
      <c r="T816" s="163"/>
      <c r="AT816" s="158" t="s">
        <v>170</v>
      </c>
      <c r="AU816" s="158" t="s">
        <v>92</v>
      </c>
      <c r="AV816" s="13" t="s">
        <v>92</v>
      </c>
      <c r="AW816" s="13" t="s">
        <v>39</v>
      </c>
      <c r="AX816" s="13" t="s">
        <v>90</v>
      </c>
      <c r="AY816" s="158" t="s">
        <v>161</v>
      </c>
    </row>
    <row r="817" spans="2:65" s="1" customFormat="1" ht="16.5" customHeight="1">
      <c r="B817" s="33"/>
      <c r="C817" s="137" t="s">
        <v>1097</v>
      </c>
      <c r="D817" s="137" t="s">
        <v>163</v>
      </c>
      <c r="E817" s="138" t="s">
        <v>1098</v>
      </c>
      <c r="F817" s="139" t="s">
        <v>1099</v>
      </c>
      <c r="G817" s="140" t="s">
        <v>245</v>
      </c>
      <c r="H817" s="141">
        <v>1</v>
      </c>
      <c r="I817" s="142"/>
      <c r="J817" s="143">
        <f>ROUND(I817*H817,2)</f>
        <v>0</v>
      </c>
      <c r="K817" s="139" t="s">
        <v>230</v>
      </c>
      <c r="L817" s="33"/>
      <c r="M817" s="144" t="s">
        <v>1</v>
      </c>
      <c r="N817" s="145" t="s">
        <v>48</v>
      </c>
      <c r="P817" s="146">
        <f>O817*H817</f>
        <v>0</v>
      </c>
      <c r="Q817" s="146">
        <v>0</v>
      </c>
      <c r="R817" s="146">
        <f>Q817*H817</f>
        <v>0</v>
      </c>
      <c r="S817" s="146">
        <v>0.01</v>
      </c>
      <c r="T817" s="147">
        <f>S817*H817</f>
        <v>0.01</v>
      </c>
      <c r="AR817" s="148" t="s">
        <v>242</v>
      </c>
      <c r="AT817" s="148" t="s">
        <v>163</v>
      </c>
      <c r="AU817" s="148" t="s">
        <v>92</v>
      </c>
      <c r="AY817" s="17" t="s">
        <v>161</v>
      </c>
      <c r="BE817" s="149">
        <f>IF(N817="základní",J817,0)</f>
        <v>0</v>
      </c>
      <c r="BF817" s="149">
        <f>IF(N817="snížená",J817,0)</f>
        <v>0</v>
      </c>
      <c r="BG817" s="149">
        <f>IF(N817="zákl. přenesená",J817,0)</f>
        <v>0</v>
      </c>
      <c r="BH817" s="149">
        <f>IF(N817="sníž. přenesená",J817,0)</f>
        <v>0</v>
      </c>
      <c r="BI817" s="149">
        <f>IF(N817="nulová",J817,0)</f>
        <v>0</v>
      </c>
      <c r="BJ817" s="17" t="s">
        <v>90</v>
      </c>
      <c r="BK817" s="149">
        <f>ROUND(I817*H817,2)</f>
        <v>0</v>
      </c>
      <c r="BL817" s="17" t="s">
        <v>242</v>
      </c>
      <c r="BM817" s="148" t="s">
        <v>1100</v>
      </c>
    </row>
    <row r="818" spans="2:65" s="12" customFormat="1" ht="11.25">
      <c r="B818" s="150"/>
      <c r="D818" s="151" t="s">
        <v>170</v>
      </c>
      <c r="E818" s="152" t="s">
        <v>1</v>
      </c>
      <c r="F818" s="153" t="s">
        <v>271</v>
      </c>
      <c r="H818" s="152" t="s">
        <v>1</v>
      </c>
      <c r="I818" s="154"/>
      <c r="L818" s="150"/>
      <c r="M818" s="155"/>
      <c r="T818" s="156"/>
      <c r="AT818" s="152" t="s">
        <v>170</v>
      </c>
      <c r="AU818" s="152" t="s">
        <v>92</v>
      </c>
      <c r="AV818" s="12" t="s">
        <v>90</v>
      </c>
      <c r="AW818" s="12" t="s">
        <v>39</v>
      </c>
      <c r="AX818" s="12" t="s">
        <v>83</v>
      </c>
      <c r="AY818" s="152" t="s">
        <v>161</v>
      </c>
    </row>
    <row r="819" spans="2:65" s="13" customFormat="1" ht="11.25">
      <c r="B819" s="157"/>
      <c r="D819" s="151" t="s">
        <v>170</v>
      </c>
      <c r="E819" s="158" t="s">
        <v>1</v>
      </c>
      <c r="F819" s="159" t="s">
        <v>681</v>
      </c>
      <c r="H819" s="160">
        <v>1</v>
      </c>
      <c r="I819" s="161"/>
      <c r="L819" s="157"/>
      <c r="M819" s="162"/>
      <c r="T819" s="163"/>
      <c r="AT819" s="158" t="s">
        <v>170</v>
      </c>
      <c r="AU819" s="158" t="s">
        <v>92</v>
      </c>
      <c r="AV819" s="13" t="s">
        <v>92</v>
      </c>
      <c r="AW819" s="13" t="s">
        <v>39</v>
      </c>
      <c r="AX819" s="13" t="s">
        <v>90</v>
      </c>
      <c r="AY819" s="158" t="s">
        <v>161</v>
      </c>
    </row>
    <row r="820" spans="2:65" s="1" customFormat="1" ht="24.2" customHeight="1">
      <c r="B820" s="33"/>
      <c r="C820" s="137" t="s">
        <v>893</v>
      </c>
      <c r="D820" s="137" t="s">
        <v>163</v>
      </c>
      <c r="E820" s="138" t="s">
        <v>1101</v>
      </c>
      <c r="F820" s="139" t="s">
        <v>1102</v>
      </c>
      <c r="G820" s="140" t="s">
        <v>1002</v>
      </c>
      <c r="H820" s="141">
        <v>1</v>
      </c>
      <c r="I820" s="142"/>
      <c r="J820" s="143">
        <f>ROUND(I820*H820,2)</f>
        <v>0</v>
      </c>
      <c r="K820" s="139" t="s">
        <v>230</v>
      </c>
      <c r="L820" s="33"/>
      <c r="M820" s="144" t="s">
        <v>1</v>
      </c>
      <c r="N820" s="145" t="s">
        <v>48</v>
      </c>
      <c r="P820" s="146">
        <f>O820*H820</f>
        <v>0</v>
      </c>
      <c r="Q820" s="146">
        <v>0</v>
      </c>
      <c r="R820" s="146">
        <f>Q820*H820</f>
        <v>0</v>
      </c>
      <c r="S820" s="146">
        <v>0</v>
      </c>
      <c r="T820" s="147">
        <f>S820*H820</f>
        <v>0</v>
      </c>
      <c r="AR820" s="148" t="s">
        <v>242</v>
      </c>
      <c r="AT820" s="148" t="s">
        <v>163</v>
      </c>
      <c r="AU820" s="148" t="s">
        <v>92</v>
      </c>
      <c r="AY820" s="17" t="s">
        <v>161</v>
      </c>
      <c r="BE820" s="149">
        <f>IF(N820="základní",J820,0)</f>
        <v>0</v>
      </c>
      <c r="BF820" s="149">
        <f>IF(N820="snížená",J820,0)</f>
        <v>0</v>
      </c>
      <c r="BG820" s="149">
        <f>IF(N820="zákl. přenesená",J820,0)</f>
        <v>0</v>
      </c>
      <c r="BH820" s="149">
        <f>IF(N820="sníž. přenesená",J820,0)</f>
        <v>0</v>
      </c>
      <c r="BI820" s="149">
        <f>IF(N820="nulová",J820,0)</f>
        <v>0</v>
      </c>
      <c r="BJ820" s="17" t="s">
        <v>90</v>
      </c>
      <c r="BK820" s="149">
        <f>ROUND(I820*H820,2)</f>
        <v>0</v>
      </c>
      <c r="BL820" s="17" t="s">
        <v>242</v>
      </c>
      <c r="BM820" s="148" t="s">
        <v>1103</v>
      </c>
    </row>
    <row r="821" spans="2:65" s="12" customFormat="1" ht="11.25">
      <c r="B821" s="150"/>
      <c r="D821" s="151" t="s">
        <v>170</v>
      </c>
      <c r="E821" s="152" t="s">
        <v>1</v>
      </c>
      <c r="F821" s="153" t="s">
        <v>271</v>
      </c>
      <c r="H821" s="152" t="s">
        <v>1</v>
      </c>
      <c r="I821" s="154"/>
      <c r="L821" s="150"/>
      <c r="M821" s="155"/>
      <c r="T821" s="156"/>
      <c r="AT821" s="152" t="s">
        <v>170</v>
      </c>
      <c r="AU821" s="152" t="s">
        <v>92</v>
      </c>
      <c r="AV821" s="12" t="s">
        <v>90</v>
      </c>
      <c r="AW821" s="12" t="s">
        <v>39</v>
      </c>
      <c r="AX821" s="12" t="s">
        <v>83</v>
      </c>
      <c r="AY821" s="152" t="s">
        <v>161</v>
      </c>
    </row>
    <row r="822" spans="2:65" s="13" customFormat="1" ht="11.25">
      <c r="B822" s="157"/>
      <c r="D822" s="151" t="s">
        <v>170</v>
      </c>
      <c r="E822" s="158" t="s">
        <v>1</v>
      </c>
      <c r="F822" s="159" t="s">
        <v>1069</v>
      </c>
      <c r="H822" s="160">
        <v>1</v>
      </c>
      <c r="I822" s="161"/>
      <c r="L822" s="157"/>
      <c r="M822" s="162"/>
      <c r="T822" s="163"/>
      <c r="AT822" s="158" t="s">
        <v>170</v>
      </c>
      <c r="AU822" s="158" t="s">
        <v>92</v>
      </c>
      <c r="AV822" s="13" t="s">
        <v>92</v>
      </c>
      <c r="AW822" s="13" t="s">
        <v>39</v>
      </c>
      <c r="AX822" s="13" t="s">
        <v>90</v>
      </c>
      <c r="AY822" s="158" t="s">
        <v>161</v>
      </c>
    </row>
    <row r="823" spans="2:65" s="1" customFormat="1" ht="16.5" customHeight="1">
      <c r="B823" s="33"/>
      <c r="C823" s="137" t="s">
        <v>1104</v>
      </c>
      <c r="D823" s="137" t="s">
        <v>163</v>
      </c>
      <c r="E823" s="138" t="s">
        <v>1105</v>
      </c>
      <c r="F823" s="139" t="s">
        <v>1106</v>
      </c>
      <c r="G823" s="140" t="s">
        <v>245</v>
      </c>
      <c r="H823" s="141">
        <v>1</v>
      </c>
      <c r="I823" s="142"/>
      <c r="J823" s="143">
        <f>ROUND(I823*H823,2)</f>
        <v>0</v>
      </c>
      <c r="K823" s="139" t="s">
        <v>230</v>
      </c>
      <c r="L823" s="33"/>
      <c r="M823" s="144" t="s">
        <v>1</v>
      </c>
      <c r="N823" s="145" t="s">
        <v>48</v>
      </c>
      <c r="P823" s="146">
        <f>O823*H823</f>
        <v>0</v>
      </c>
      <c r="Q823" s="146">
        <v>0</v>
      </c>
      <c r="R823" s="146">
        <f>Q823*H823</f>
        <v>0</v>
      </c>
      <c r="S823" s="146">
        <v>5.0299999999999997E-3</v>
      </c>
      <c r="T823" s="147">
        <f>S823*H823</f>
        <v>5.0299999999999997E-3</v>
      </c>
      <c r="AR823" s="148" t="s">
        <v>242</v>
      </c>
      <c r="AT823" s="148" t="s">
        <v>163</v>
      </c>
      <c r="AU823" s="148" t="s">
        <v>92</v>
      </c>
      <c r="AY823" s="17" t="s">
        <v>161</v>
      </c>
      <c r="BE823" s="149">
        <f>IF(N823="základní",J823,0)</f>
        <v>0</v>
      </c>
      <c r="BF823" s="149">
        <f>IF(N823="snížená",J823,0)</f>
        <v>0</v>
      </c>
      <c r="BG823" s="149">
        <f>IF(N823="zákl. přenesená",J823,0)</f>
        <v>0</v>
      </c>
      <c r="BH823" s="149">
        <f>IF(N823="sníž. přenesená",J823,0)</f>
        <v>0</v>
      </c>
      <c r="BI823" s="149">
        <f>IF(N823="nulová",J823,0)</f>
        <v>0</v>
      </c>
      <c r="BJ823" s="17" t="s">
        <v>90</v>
      </c>
      <c r="BK823" s="149">
        <f>ROUND(I823*H823,2)</f>
        <v>0</v>
      </c>
      <c r="BL823" s="17" t="s">
        <v>242</v>
      </c>
      <c r="BM823" s="148" t="s">
        <v>1107</v>
      </c>
    </row>
    <row r="824" spans="2:65" s="12" customFormat="1" ht="11.25">
      <c r="B824" s="150"/>
      <c r="D824" s="151" t="s">
        <v>170</v>
      </c>
      <c r="E824" s="152" t="s">
        <v>1</v>
      </c>
      <c r="F824" s="153" t="s">
        <v>1041</v>
      </c>
      <c r="H824" s="152" t="s">
        <v>1</v>
      </c>
      <c r="I824" s="154"/>
      <c r="L824" s="150"/>
      <c r="M824" s="155"/>
      <c r="T824" s="156"/>
      <c r="AT824" s="152" t="s">
        <v>170</v>
      </c>
      <c r="AU824" s="152" t="s">
        <v>92</v>
      </c>
      <c r="AV824" s="12" t="s">
        <v>90</v>
      </c>
      <c r="AW824" s="12" t="s">
        <v>39</v>
      </c>
      <c r="AX824" s="12" t="s">
        <v>83</v>
      </c>
      <c r="AY824" s="152" t="s">
        <v>161</v>
      </c>
    </row>
    <row r="825" spans="2:65" s="13" customFormat="1" ht="11.25">
      <c r="B825" s="157"/>
      <c r="D825" s="151" t="s">
        <v>170</v>
      </c>
      <c r="E825" s="158" t="s">
        <v>1</v>
      </c>
      <c r="F825" s="159" t="s">
        <v>1108</v>
      </c>
      <c r="H825" s="160">
        <v>1</v>
      </c>
      <c r="I825" s="161"/>
      <c r="L825" s="157"/>
      <c r="M825" s="162"/>
      <c r="T825" s="163"/>
      <c r="AT825" s="158" t="s">
        <v>170</v>
      </c>
      <c r="AU825" s="158" t="s">
        <v>92</v>
      </c>
      <c r="AV825" s="13" t="s">
        <v>92</v>
      </c>
      <c r="AW825" s="13" t="s">
        <v>39</v>
      </c>
      <c r="AX825" s="13" t="s">
        <v>90</v>
      </c>
      <c r="AY825" s="158" t="s">
        <v>161</v>
      </c>
    </row>
    <row r="826" spans="2:65" s="1" customFormat="1" ht="16.5" customHeight="1">
      <c r="B826" s="33"/>
      <c r="C826" s="137" t="s">
        <v>797</v>
      </c>
      <c r="D826" s="137" t="s">
        <v>163</v>
      </c>
      <c r="E826" s="138" t="s">
        <v>1109</v>
      </c>
      <c r="F826" s="139" t="s">
        <v>1110</v>
      </c>
      <c r="G826" s="140" t="s">
        <v>245</v>
      </c>
      <c r="H826" s="141">
        <v>1</v>
      </c>
      <c r="I826" s="142"/>
      <c r="J826" s="143">
        <f>ROUND(I826*H826,2)</f>
        <v>0</v>
      </c>
      <c r="K826" s="139" t="s">
        <v>230</v>
      </c>
      <c r="L826" s="33"/>
      <c r="M826" s="144" t="s">
        <v>1</v>
      </c>
      <c r="N826" s="145" t="s">
        <v>48</v>
      </c>
      <c r="P826" s="146">
        <f>O826*H826</f>
        <v>0</v>
      </c>
      <c r="Q826" s="146">
        <v>0</v>
      </c>
      <c r="R826" s="146">
        <f>Q826*H826</f>
        <v>0</v>
      </c>
      <c r="S826" s="146">
        <v>0.01</v>
      </c>
      <c r="T826" s="147">
        <f>S826*H826</f>
        <v>0.01</v>
      </c>
      <c r="AR826" s="148" t="s">
        <v>242</v>
      </c>
      <c r="AT826" s="148" t="s">
        <v>163</v>
      </c>
      <c r="AU826" s="148" t="s">
        <v>92</v>
      </c>
      <c r="AY826" s="17" t="s">
        <v>161</v>
      </c>
      <c r="BE826" s="149">
        <f>IF(N826="základní",J826,0)</f>
        <v>0</v>
      </c>
      <c r="BF826" s="149">
        <f>IF(N826="snížená",J826,0)</f>
        <v>0</v>
      </c>
      <c r="BG826" s="149">
        <f>IF(N826="zákl. přenesená",J826,0)</f>
        <v>0</v>
      </c>
      <c r="BH826" s="149">
        <f>IF(N826="sníž. přenesená",J826,0)</f>
        <v>0</v>
      </c>
      <c r="BI826" s="149">
        <f>IF(N826="nulová",J826,0)</f>
        <v>0</v>
      </c>
      <c r="BJ826" s="17" t="s">
        <v>90</v>
      </c>
      <c r="BK826" s="149">
        <f>ROUND(I826*H826,2)</f>
        <v>0</v>
      </c>
      <c r="BL826" s="17" t="s">
        <v>242</v>
      </c>
      <c r="BM826" s="148" t="s">
        <v>1111</v>
      </c>
    </row>
    <row r="827" spans="2:65" s="12" customFormat="1" ht="11.25">
      <c r="B827" s="150"/>
      <c r="D827" s="151" t="s">
        <v>170</v>
      </c>
      <c r="E827" s="152" t="s">
        <v>1</v>
      </c>
      <c r="F827" s="153" t="s">
        <v>271</v>
      </c>
      <c r="H827" s="152" t="s">
        <v>1</v>
      </c>
      <c r="I827" s="154"/>
      <c r="L827" s="150"/>
      <c r="M827" s="155"/>
      <c r="T827" s="156"/>
      <c r="AT827" s="152" t="s">
        <v>170</v>
      </c>
      <c r="AU827" s="152" t="s">
        <v>92</v>
      </c>
      <c r="AV827" s="12" t="s">
        <v>90</v>
      </c>
      <c r="AW827" s="12" t="s">
        <v>39</v>
      </c>
      <c r="AX827" s="12" t="s">
        <v>83</v>
      </c>
      <c r="AY827" s="152" t="s">
        <v>161</v>
      </c>
    </row>
    <row r="828" spans="2:65" s="13" customFormat="1" ht="11.25">
      <c r="B828" s="157"/>
      <c r="D828" s="151" t="s">
        <v>170</v>
      </c>
      <c r="E828" s="158" t="s">
        <v>1</v>
      </c>
      <c r="F828" s="159" t="s">
        <v>1112</v>
      </c>
      <c r="H828" s="160">
        <v>1</v>
      </c>
      <c r="I828" s="161"/>
      <c r="L828" s="157"/>
      <c r="M828" s="162"/>
      <c r="T828" s="163"/>
      <c r="AT828" s="158" t="s">
        <v>170</v>
      </c>
      <c r="AU828" s="158" t="s">
        <v>92</v>
      </c>
      <c r="AV828" s="13" t="s">
        <v>92</v>
      </c>
      <c r="AW828" s="13" t="s">
        <v>39</v>
      </c>
      <c r="AX828" s="13" t="s">
        <v>90</v>
      </c>
      <c r="AY828" s="158" t="s">
        <v>161</v>
      </c>
    </row>
    <row r="829" spans="2:65" s="1" customFormat="1" ht="24.2" customHeight="1">
      <c r="B829" s="33"/>
      <c r="C829" s="137" t="s">
        <v>1113</v>
      </c>
      <c r="D829" s="137" t="s">
        <v>163</v>
      </c>
      <c r="E829" s="138" t="s">
        <v>1114</v>
      </c>
      <c r="F829" s="139" t="s">
        <v>1115</v>
      </c>
      <c r="G829" s="140" t="s">
        <v>789</v>
      </c>
      <c r="H829" s="191"/>
      <c r="I829" s="142"/>
      <c r="J829" s="143">
        <f>ROUND(I829*H829,2)</f>
        <v>0</v>
      </c>
      <c r="K829" s="139" t="s">
        <v>167</v>
      </c>
      <c r="L829" s="33"/>
      <c r="M829" s="144" t="s">
        <v>1</v>
      </c>
      <c r="N829" s="145" t="s">
        <v>48</v>
      </c>
      <c r="P829" s="146">
        <f>O829*H829</f>
        <v>0</v>
      </c>
      <c r="Q829" s="146">
        <v>0</v>
      </c>
      <c r="R829" s="146">
        <f>Q829*H829</f>
        <v>0</v>
      </c>
      <c r="S829" s="146">
        <v>0</v>
      </c>
      <c r="T829" s="147">
        <f>S829*H829</f>
        <v>0</v>
      </c>
      <c r="AR829" s="148" t="s">
        <v>242</v>
      </c>
      <c r="AT829" s="148" t="s">
        <v>163</v>
      </c>
      <c r="AU829" s="148" t="s">
        <v>92</v>
      </c>
      <c r="AY829" s="17" t="s">
        <v>161</v>
      </c>
      <c r="BE829" s="149">
        <f>IF(N829="základní",J829,0)</f>
        <v>0</v>
      </c>
      <c r="BF829" s="149">
        <f>IF(N829="snížená",J829,0)</f>
        <v>0</v>
      </c>
      <c r="BG829" s="149">
        <f>IF(N829="zákl. přenesená",J829,0)</f>
        <v>0</v>
      </c>
      <c r="BH829" s="149">
        <f>IF(N829="sníž. přenesená",J829,0)</f>
        <v>0</v>
      </c>
      <c r="BI829" s="149">
        <f>IF(N829="nulová",J829,0)</f>
        <v>0</v>
      </c>
      <c r="BJ829" s="17" t="s">
        <v>90</v>
      </c>
      <c r="BK829" s="149">
        <f>ROUND(I829*H829,2)</f>
        <v>0</v>
      </c>
      <c r="BL829" s="17" t="s">
        <v>242</v>
      </c>
      <c r="BM829" s="148" t="s">
        <v>1116</v>
      </c>
    </row>
    <row r="830" spans="2:65" s="11" customFormat="1" ht="22.9" customHeight="1">
      <c r="B830" s="125"/>
      <c r="D830" s="126" t="s">
        <v>82</v>
      </c>
      <c r="E830" s="135" t="s">
        <v>1117</v>
      </c>
      <c r="F830" s="135" t="s">
        <v>1118</v>
      </c>
      <c r="I830" s="128"/>
      <c r="J830" s="136">
        <f>BK830</f>
        <v>0</v>
      </c>
      <c r="L830" s="125"/>
      <c r="M830" s="130"/>
      <c r="P830" s="131">
        <f>SUM(P831:P833)</f>
        <v>0</v>
      </c>
      <c r="R830" s="131">
        <f>SUM(R831:R833)</f>
        <v>0</v>
      </c>
      <c r="T830" s="132">
        <f>SUM(T831:T833)</f>
        <v>4.0000000000000001E-3</v>
      </c>
      <c r="AR830" s="126" t="s">
        <v>92</v>
      </c>
      <c r="AT830" s="133" t="s">
        <v>82</v>
      </c>
      <c r="AU830" s="133" t="s">
        <v>90</v>
      </c>
      <c r="AY830" s="126" t="s">
        <v>161</v>
      </c>
      <c r="BK830" s="134">
        <f>SUM(BK831:BK833)</f>
        <v>0</v>
      </c>
    </row>
    <row r="831" spans="2:65" s="1" customFormat="1" ht="24.2" customHeight="1">
      <c r="B831" s="33"/>
      <c r="C831" s="137" t="s">
        <v>800</v>
      </c>
      <c r="D831" s="137" t="s">
        <v>163</v>
      </c>
      <c r="E831" s="138" t="s">
        <v>1119</v>
      </c>
      <c r="F831" s="139" t="s">
        <v>1120</v>
      </c>
      <c r="G831" s="140" t="s">
        <v>245</v>
      </c>
      <c r="H831" s="141">
        <v>1</v>
      </c>
      <c r="I831" s="142"/>
      <c r="J831" s="143">
        <f>ROUND(I831*H831,2)</f>
        <v>0</v>
      </c>
      <c r="K831" s="139" t="s">
        <v>230</v>
      </c>
      <c r="L831" s="33"/>
      <c r="M831" s="144" t="s">
        <v>1</v>
      </c>
      <c r="N831" s="145" t="s">
        <v>48</v>
      </c>
      <c r="P831" s="146">
        <f>O831*H831</f>
        <v>0</v>
      </c>
      <c r="Q831" s="146">
        <v>0</v>
      </c>
      <c r="R831" s="146">
        <f>Q831*H831</f>
        <v>0</v>
      </c>
      <c r="S831" s="146">
        <v>4.0000000000000001E-3</v>
      </c>
      <c r="T831" s="147">
        <f>S831*H831</f>
        <v>4.0000000000000001E-3</v>
      </c>
      <c r="AR831" s="148" t="s">
        <v>242</v>
      </c>
      <c r="AT831" s="148" t="s">
        <v>163</v>
      </c>
      <c r="AU831" s="148" t="s">
        <v>92</v>
      </c>
      <c r="AY831" s="17" t="s">
        <v>161</v>
      </c>
      <c r="BE831" s="149">
        <f>IF(N831="základní",J831,0)</f>
        <v>0</v>
      </c>
      <c r="BF831" s="149">
        <f>IF(N831="snížená",J831,0)</f>
        <v>0</v>
      </c>
      <c r="BG831" s="149">
        <f>IF(N831="zákl. přenesená",J831,0)</f>
        <v>0</v>
      </c>
      <c r="BH831" s="149">
        <f>IF(N831="sníž. přenesená",J831,0)</f>
        <v>0</v>
      </c>
      <c r="BI831" s="149">
        <f>IF(N831="nulová",J831,0)</f>
        <v>0</v>
      </c>
      <c r="BJ831" s="17" t="s">
        <v>90</v>
      </c>
      <c r="BK831" s="149">
        <f>ROUND(I831*H831,2)</f>
        <v>0</v>
      </c>
      <c r="BL831" s="17" t="s">
        <v>242</v>
      </c>
      <c r="BM831" s="148" t="s">
        <v>1121</v>
      </c>
    </row>
    <row r="832" spans="2:65" s="12" customFormat="1" ht="11.25">
      <c r="B832" s="150"/>
      <c r="D832" s="151" t="s">
        <v>170</v>
      </c>
      <c r="E832" s="152" t="s">
        <v>1</v>
      </c>
      <c r="F832" s="153" t="s">
        <v>249</v>
      </c>
      <c r="H832" s="152" t="s">
        <v>1</v>
      </c>
      <c r="I832" s="154"/>
      <c r="L832" s="150"/>
      <c r="M832" s="155"/>
      <c r="T832" s="156"/>
      <c r="AT832" s="152" t="s">
        <v>170</v>
      </c>
      <c r="AU832" s="152" t="s">
        <v>92</v>
      </c>
      <c r="AV832" s="12" t="s">
        <v>90</v>
      </c>
      <c r="AW832" s="12" t="s">
        <v>39</v>
      </c>
      <c r="AX832" s="12" t="s">
        <v>83</v>
      </c>
      <c r="AY832" s="152" t="s">
        <v>161</v>
      </c>
    </row>
    <row r="833" spans="2:65" s="13" customFormat="1" ht="11.25">
      <c r="B833" s="157"/>
      <c r="D833" s="151" t="s">
        <v>170</v>
      </c>
      <c r="E833" s="158" t="s">
        <v>1</v>
      </c>
      <c r="F833" s="159" t="s">
        <v>250</v>
      </c>
      <c r="H833" s="160">
        <v>1</v>
      </c>
      <c r="I833" s="161"/>
      <c r="L833" s="157"/>
      <c r="M833" s="162"/>
      <c r="T833" s="163"/>
      <c r="AT833" s="158" t="s">
        <v>170</v>
      </c>
      <c r="AU833" s="158" t="s">
        <v>92</v>
      </c>
      <c r="AV833" s="13" t="s">
        <v>92</v>
      </c>
      <c r="AW833" s="13" t="s">
        <v>39</v>
      </c>
      <c r="AX833" s="13" t="s">
        <v>90</v>
      </c>
      <c r="AY833" s="158" t="s">
        <v>161</v>
      </c>
    </row>
    <row r="834" spans="2:65" s="11" customFormat="1" ht="22.9" customHeight="1">
      <c r="B834" s="125"/>
      <c r="D834" s="126" t="s">
        <v>82</v>
      </c>
      <c r="E834" s="135" t="s">
        <v>1122</v>
      </c>
      <c r="F834" s="135" t="s">
        <v>1123</v>
      </c>
      <c r="I834" s="128"/>
      <c r="J834" s="136">
        <f>BK834</f>
        <v>0</v>
      </c>
      <c r="L834" s="125"/>
      <c r="M834" s="130"/>
      <c r="P834" s="131">
        <f>SUM(P835:P950)</f>
        <v>0</v>
      </c>
      <c r="R834" s="131">
        <f>SUM(R835:R950)</f>
        <v>206.71946546000001</v>
      </c>
      <c r="T834" s="132">
        <f>SUM(T835:T950)</f>
        <v>64.82664324000001</v>
      </c>
      <c r="AR834" s="126" t="s">
        <v>92</v>
      </c>
      <c r="AT834" s="133" t="s">
        <v>82</v>
      </c>
      <c r="AU834" s="133" t="s">
        <v>90</v>
      </c>
      <c r="AY834" s="126" t="s">
        <v>161</v>
      </c>
      <c r="BK834" s="134">
        <f>SUM(BK835:BK950)</f>
        <v>0</v>
      </c>
    </row>
    <row r="835" spans="2:65" s="1" customFormat="1" ht="24.2" customHeight="1">
      <c r="B835" s="33"/>
      <c r="C835" s="137" t="s">
        <v>1124</v>
      </c>
      <c r="D835" s="137" t="s">
        <v>163</v>
      </c>
      <c r="E835" s="138" t="s">
        <v>1125</v>
      </c>
      <c r="F835" s="139" t="s">
        <v>1126</v>
      </c>
      <c r="G835" s="140" t="s">
        <v>166</v>
      </c>
      <c r="H835" s="141">
        <v>16.190999999999999</v>
      </c>
      <c r="I835" s="142"/>
      <c r="J835" s="143">
        <f>ROUND(I835*H835,2)</f>
        <v>0</v>
      </c>
      <c r="K835" s="139" t="s">
        <v>230</v>
      </c>
      <c r="L835" s="33"/>
      <c r="M835" s="144" t="s">
        <v>1</v>
      </c>
      <c r="N835" s="145" t="s">
        <v>48</v>
      </c>
      <c r="P835" s="146">
        <f>O835*H835</f>
        <v>0</v>
      </c>
      <c r="Q835" s="146">
        <v>8.9051500000000008</v>
      </c>
      <c r="R835" s="146">
        <f>Q835*H835</f>
        <v>144.18328364999999</v>
      </c>
      <c r="S835" s="146">
        <v>0</v>
      </c>
      <c r="T835" s="147">
        <f>S835*H835</f>
        <v>0</v>
      </c>
      <c r="AR835" s="148" t="s">
        <v>242</v>
      </c>
      <c r="AT835" s="148" t="s">
        <v>163</v>
      </c>
      <c r="AU835" s="148" t="s">
        <v>92</v>
      </c>
      <c r="AY835" s="17" t="s">
        <v>161</v>
      </c>
      <c r="BE835" s="149">
        <f>IF(N835="základní",J835,0)</f>
        <v>0</v>
      </c>
      <c r="BF835" s="149">
        <f>IF(N835="snížená",J835,0)</f>
        <v>0</v>
      </c>
      <c r="BG835" s="149">
        <f>IF(N835="zákl. přenesená",J835,0)</f>
        <v>0</v>
      </c>
      <c r="BH835" s="149">
        <f>IF(N835="sníž. přenesená",J835,0)</f>
        <v>0</v>
      </c>
      <c r="BI835" s="149">
        <f>IF(N835="nulová",J835,0)</f>
        <v>0</v>
      </c>
      <c r="BJ835" s="17" t="s">
        <v>90</v>
      </c>
      <c r="BK835" s="149">
        <f>ROUND(I835*H835,2)</f>
        <v>0</v>
      </c>
      <c r="BL835" s="17" t="s">
        <v>242</v>
      </c>
      <c r="BM835" s="148" t="s">
        <v>1127</v>
      </c>
    </row>
    <row r="836" spans="2:65" s="13" customFormat="1" ht="11.25">
      <c r="B836" s="157"/>
      <c r="D836" s="151" t="s">
        <v>170</v>
      </c>
      <c r="E836" s="158" t="s">
        <v>1</v>
      </c>
      <c r="F836" s="159" t="s">
        <v>1128</v>
      </c>
      <c r="H836" s="160">
        <v>12.178000000000001</v>
      </c>
      <c r="I836" s="161"/>
      <c r="L836" s="157"/>
      <c r="M836" s="162"/>
      <c r="T836" s="163"/>
      <c r="AT836" s="158" t="s">
        <v>170</v>
      </c>
      <c r="AU836" s="158" t="s">
        <v>92</v>
      </c>
      <c r="AV836" s="13" t="s">
        <v>92</v>
      </c>
      <c r="AW836" s="13" t="s">
        <v>39</v>
      </c>
      <c r="AX836" s="13" t="s">
        <v>83</v>
      </c>
      <c r="AY836" s="158" t="s">
        <v>161</v>
      </c>
    </row>
    <row r="837" spans="2:65" s="13" customFormat="1" ht="11.25">
      <c r="B837" s="157"/>
      <c r="D837" s="151" t="s">
        <v>170</v>
      </c>
      <c r="E837" s="158" t="s">
        <v>1</v>
      </c>
      <c r="F837" s="159" t="s">
        <v>1129</v>
      </c>
      <c r="H837" s="160">
        <v>1.774</v>
      </c>
      <c r="I837" s="161"/>
      <c r="L837" s="157"/>
      <c r="M837" s="162"/>
      <c r="T837" s="163"/>
      <c r="AT837" s="158" t="s">
        <v>170</v>
      </c>
      <c r="AU837" s="158" t="s">
        <v>92</v>
      </c>
      <c r="AV837" s="13" t="s">
        <v>92</v>
      </c>
      <c r="AW837" s="13" t="s">
        <v>39</v>
      </c>
      <c r="AX837" s="13" t="s">
        <v>83</v>
      </c>
      <c r="AY837" s="158" t="s">
        <v>161</v>
      </c>
    </row>
    <row r="838" spans="2:65" s="13" customFormat="1" ht="11.25">
      <c r="B838" s="157"/>
      <c r="D838" s="151" t="s">
        <v>170</v>
      </c>
      <c r="E838" s="158" t="s">
        <v>1</v>
      </c>
      <c r="F838" s="159" t="s">
        <v>1130</v>
      </c>
      <c r="H838" s="160">
        <v>2.2389999999999999</v>
      </c>
      <c r="I838" s="161"/>
      <c r="L838" s="157"/>
      <c r="M838" s="162"/>
      <c r="T838" s="163"/>
      <c r="AT838" s="158" t="s">
        <v>170</v>
      </c>
      <c r="AU838" s="158" t="s">
        <v>92</v>
      </c>
      <c r="AV838" s="13" t="s">
        <v>92</v>
      </c>
      <c r="AW838" s="13" t="s">
        <v>39</v>
      </c>
      <c r="AX838" s="13" t="s">
        <v>83</v>
      </c>
      <c r="AY838" s="158" t="s">
        <v>161</v>
      </c>
    </row>
    <row r="839" spans="2:65" s="14" customFormat="1" ht="11.25">
      <c r="B839" s="167"/>
      <c r="D839" s="151" t="s">
        <v>170</v>
      </c>
      <c r="E839" s="168" t="s">
        <v>1</v>
      </c>
      <c r="F839" s="169" t="s">
        <v>237</v>
      </c>
      <c r="H839" s="170">
        <v>16.190999999999999</v>
      </c>
      <c r="I839" s="171"/>
      <c r="L839" s="167"/>
      <c r="M839" s="172"/>
      <c r="T839" s="173"/>
      <c r="AT839" s="168" t="s">
        <v>170</v>
      </c>
      <c r="AU839" s="168" t="s">
        <v>92</v>
      </c>
      <c r="AV839" s="14" t="s">
        <v>168</v>
      </c>
      <c r="AW839" s="14" t="s">
        <v>39</v>
      </c>
      <c r="AX839" s="14" t="s">
        <v>90</v>
      </c>
      <c r="AY839" s="168" t="s">
        <v>161</v>
      </c>
    </row>
    <row r="840" spans="2:65" s="1" customFormat="1" ht="21.75" customHeight="1">
      <c r="B840" s="33"/>
      <c r="C840" s="137" t="s">
        <v>804</v>
      </c>
      <c r="D840" s="137" t="s">
        <v>163</v>
      </c>
      <c r="E840" s="138" t="s">
        <v>1131</v>
      </c>
      <c r="F840" s="139" t="s">
        <v>1132</v>
      </c>
      <c r="G840" s="140" t="s">
        <v>166</v>
      </c>
      <c r="H840" s="141">
        <v>7.6340000000000003</v>
      </c>
      <c r="I840" s="142"/>
      <c r="J840" s="143">
        <f>ROUND(I840*H840,2)</f>
        <v>0</v>
      </c>
      <c r="K840" s="139" t="s">
        <v>230</v>
      </c>
      <c r="L840" s="33"/>
      <c r="M840" s="144" t="s">
        <v>1</v>
      </c>
      <c r="N840" s="145" t="s">
        <v>48</v>
      </c>
      <c r="P840" s="146">
        <f>O840*H840</f>
        <v>0</v>
      </c>
      <c r="Q840" s="146">
        <v>4.1989400000000003</v>
      </c>
      <c r="R840" s="146">
        <f>Q840*H840</f>
        <v>32.054707960000002</v>
      </c>
      <c r="S840" s="146">
        <v>0</v>
      </c>
      <c r="T840" s="147">
        <f>S840*H840</f>
        <v>0</v>
      </c>
      <c r="AR840" s="148" t="s">
        <v>242</v>
      </c>
      <c r="AT840" s="148" t="s">
        <v>163</v>
      </c>
      <c r="AU840" s="148" t="s">
        <v>92</v>
      </c>
      <c r="AY840" s="17" t="s">
        <v>161</v>
      </c>
      <c r="BE840" s="149">
        <f>IF(N840="základní",J840,0)</f>
        <v>0</v>
      </c>
      <c r="BF840" s="149">
        <f>IF(N840="snížená",J840,0)</f>
        <v>0</v>
      </c>
      <c r="BG840" s="149">
        <f>IF(N840="zákl. přenesená",J840,0)</f>
        <v>0</v>
      </c>
      <c r="BH840" s="149">
        <f>IF(N840="sníž. přenesená",J840,0)</f>
        <v>0</v>
      </c>
      <c r="BI840" s="149">
        <f>IF(N840="nulová",J840,0)</f>
        <v>0</v>
      </c>
      <c r="BJ840" s="17" t="s">
        <v>90</v>
      </c>
      <c r="BK840" s="149">
        <f>ROUND(I840*H840,2)</f>
        <v>0</v>
      </c>
      <c r="BL840" s="17" t="s">
        <v>242</v>
      </c>
      <c r="BM840" s="148" t="s">
        <v>1133</v>
      </c>
    </row>
    <row r="841" spans="2:65" s="13" customFormat="1" ht="11.25">
      <c r="B841" s="157"/>
      <c r="D841" s="151" t="s">
        <v>170</v>
      </c>
      <c r="E841" s="158" t="s">
        <v>1</v>
      </c>
      <c r="F841" s="159" t="s">
        <v>1134</v>
      </c>
      <c r="H841" s="160">
        <v>1.419</v>
      </c>
      <c r="I841" s="161"/>
      <c r="L841" s="157"/>
      <c r="M841" s="162"/>
      <c r="T841" s="163"/>
      <c r="AT841" s="158" t="s">
        <v>170</v>
      </c>
      <c r="AU841" s="158" t="s">
        <v>92</v>
      </c>
      <c r="AV841" s="13" t="s">
        <v>92</v>
      </c>
      <c r="AW841" s="13" t="s">
        <v>39</v>
      </c>
      <c r="AX841" s="13" t="s">
        <v>83</v>
      </c>
      <c r="AY841" s="158" t="s">
        <v>161</v>
      </c>
    </row>
    <row r="842" spans="2:65" s="13" customFormat="1" ht="11.25">
      <c r="B842" s="157"/>
      <c r="D842" s="151" t="s">
        <v>170</v>
      </c>
      <c r="E842" s="158" t="s">
        <v>1</v>
      </c>
      <c r="F842" s="159" t="s">
        <v>1135</v>
      </c>
      <c r="H842" s="160">
        <v>6.2149999999999999</v>
      </c>
      <c r="I842" s="161"/>
      <c r="L842" s="157"/>
      <c r="M842" s="162"/>
      <c r="T842" s="163"/>
      <c r="AT842" s="158" t="s">
        <v>170</v>
      </c>
      <c r="AU842" s="158" t="s">
        <v>92</v>
      </c>
      <c r="AV842" s="13" t="s">
        <v>92</v>
      </c>
      <c r="AW842" s="13" t="s">
        <v>39</v>
      </c>
      <c r="AX842" s="13" t="s">
        <v>83</v>
      </c>
      <c r="AY842" s="158" t="s">
        <v>161</v>
      </c>
    </row>
    <row r="843" spans="2:65" s="14" customFormat="1" ht="11.25">
      <c r="B843" s="167"/>
      <c r="D843" s="151" t="s">
        <v>170</v>
      </c>
      <c r="E843" s="168" t="s">
        <v>1</v>
      </c>
      <c r="F843" s="169" t="s">
        <v>237</v>
      </c>
      <c r="H843" s="170">
        <v>7.6340000000000003</v>
      </c>
      <c r="I843" s="171"/>
      <c r="L843" s="167"/>
      <c r="M843" s="172"/>
      <c r="T843" s="173"/>
      <c r="AT843" s="168" t="s">
        <v>170</v>
      </c>
      <c r="AU843" s="168" t="s">
        <v>92</v>
      </c>
      <c r="AV843" s="14" t="s">
        <v>168</v>
      </c>
      <c r="AW843" s="14" t="s">
        <v>39</v>
      </c>
      <c r="AX843" s="14" t="s">
        <v>90</v>
      </c>
      <c r="AY843" s="168" t="s">
        <v>161</v>
      </c>
    </row>
    <row r="844" spans="2:65" s="1" customFormat="1" ht="16.5" customHeight="1">
      <c r="B844" s="33"/>
      <c r="C844" s="137" t="s">
        <v>1136</v>
      </c>
      <c r="D844" s="137" t="s">
        <v>163</v>
      </c>
      <c r="E844" s="138" t="s">
        <v>1137</v>
      </c>
      <c r="F844" s="139" t="s">
        <v>1138</v>
      </c>
      <c r="G844" s="140" t="s">
        <v>166</v>
      </c>
      <c r="H844" s="141">
        <v>4.5289999999999999</v>
      </c>
      <c r="I844" s="142"/>
      <c r="J844" s="143">
        <f>ROUND(I844*H844,2)</f>
        <v>0</v>
      </c>
      <c r="K844" s="139" t="s">
        <v>230</v>
      </c>
      <c r="L844" s="33"/>
      <c r="M844" s="144" t="s">
        <v>1</v>
      </c>
      <c r="N844" s="145" t="s">
        <v>48</v>
      </c>
      <c r="P844" s="146">
        <f>O844*H844</f>
        <v>0</v>
      </c>
      <c r="Q844" s="146">
        <v>2.4912399999999999</v>
      </c>
      <c r="R844" s="146">
        <f>Q844*H844</f>
        <v>11.282825959999998</v>
      </c>
      <c r="S844" s="146">
        <v>0</v>
      </c>
      <c r="T844" s="147">
        <f>S844*H844</f>
        <v>0</v>
      </c>
      <c r="AR844" s="148" t="s">
        <v>242</v>
      </c>
      <c r="AT844" s="148" t="s">
        <v>163</v>
      </c>
      <c r="AU844" s="148" t="s">
        <v>92</v>
      </c>
      <c r="AY844" s="17" t="s">
        <v>161</v>
      </c>
      <c r="BE844" s="149">
        <f>IF(N844="základní",J844,0)</f>
        <v>0</v>
      </c>
      <c r="BF844" s="149">
        <f>IF(N844="snížená",J844,0)</f>
        <v>0</v>
      </c>
      <c r="BG844" s="149">
        <f>IF(N844="zákl. přenesená",J844,0)</f>
        <v>0</v>
      </c>
      <c r="BH844" s="149">
        <f>IF(N844="sníž. přenesená",J844,0)</f>
        <v>0</v>
      </c>
      <c r="BI844" s="149">
        <f>IF(N844="nulová",J844,0)</f>
        <v>0</v>
      </c>
      <c r="BJ844" s="17" t="s">
        <v>90</v>
      </c>
      <c r="BK844" s="149">
        <f>ROUND(I844*H844,2)</f>
        <v>0</v>
      </c>
      <c r="BL844" s="17" t="s">
        <v>242</v>
      </c>
      <c r="BM844" s="148" t="s">
        <v>1139</v>
      </c>
    </row>
    <row r="845" spans="2:65" s="13" customFormat="1" ht="11.25">
      <c r="B845" s="157"/>
      <c r="D845" s="151" t="s">
        <v>170</v>
      </c>
      <c r="E845" s="158" t="s">
        <v>1</v>
      </c>
      <c r="F845" s="159" t="s">
        <v>1140</v>
      </c>
      <c r="H845" s="160">
        <v>1.359</v>
      </c>
      <c r="I845" s="161"/>
      <c r="L845" s="157"/>
      <c r="M845" s="162"/>
      <c r="T845" s="163"/>
      <c r="AT845" s="158" t="s">
        <v>170</v>
      </c>
      <c r="AU845" s="158" t="s">
        <v>92</v>
      </c>
      <c r="AV845" s="13" t="s">
        <v>92</v>
      </c>
      <c r="AW845" s="13" t="s">
        <v>39</v>
      </c>
      <c r="AX845" s="13" t="s">
        <v>83</v>
      </c>
      <c r="AY845" s="158" t="s">
        <v>161</v>
      </c>
    </row>
    <row r="846" spans="2:65" s="13" customFormat="1" ht="11.25">
      <c r="B846" s="157"/>
      <c r="D846" s="151" t="s">
        <v>170</v>
      </c>
      <c r="E846" s="158" t="s">
        <v>1</v>
      </c>
      <c r="F846" s="159" t="s">
        <v>1141</v>
      </c>
      <c r="H846" s="160">
        <v>0.375</v>
      </c>
      <c r="I846" s="161"/>
      <c r="L846" s="157"/>
      <c r="M846" s="162"/>
      <c r="T846" s="163"/>
      <c r="AT846" s="158" t="s">
        <v>170</v>
      </c>
      <c r="AU846" s="158" t="s">
        <v>92</v>
      </c>
      <c r="AV846" s="13" t="s">
        <v>92</v>
      </c>
      <c r="AW846" s="13" t="s">
        <v>39</v>
      </c>
      <c r="AX846" s="13" t="s">
        <v>83</v>
      </c>
      <c r="AY846" s="158" t="s">
        <v>161</v>
      </c>
    </row>
    <row r="847" spans="2:65" s="13" customFormat="1" ht="11.25">
      <c r="B847" s="157"/>
      <c r="D847" s="151" t="s">
        <v>170</v>
      </c>
      <c r="E847" s="158" t="s">
        <v>1</v>
      </c>
      <c r="F847" s="159" t="s">
        <v>1142</v>
      </c>
      <c r="H847" s="160">
        <v>2.7949999999999999</v>
      </c>
      <c r="I847" s="161"/>
      <c r="L847" s="157"/>
      <c r="M847" s="162"/>
      <c r="T847" s="163"/>
      <c r="AT847" s="158" t="s">
        <v>170</v>
      </c>
      <c r="AU847" s="158" t="s">
        <v>92</v>
      </c>
      <c r="AV847" s="13" t="s">
        <v>92</v>
      </c>
      <c r="AW847" s="13" t="s">
        <v>39</v>
      </c>
      <c r="AX847" s="13" t="s">
        <v>83</v>
      </c>
      <c r="AY847" s="158" t="s">
        <v>161</v>
      </c>
    </row>
    <row r="848" spans="2:65" s="14" customFormat="1" ht="11.25">
      <c r="B848" s="167"/>
      <c r="D848" s="151" t="s">
        <v>170</v>
      </c>
      <c r="E848" s="168" t="s">
        <v>1</v>
      </c>
      <c r="F848" s="169" t="s">
        <v>237</v>
      </c>
      <c r="H848" s="170">
        <v>4.5289999999999999</v>
      </c>
      <c r="I848" s="171"/>
      <c r="L848" s="167"/>
      <c r="M848" s="172"/>
      <c r="T848" s="173"/>
      <c r="AT848" s="168" t="s">
        <v>170</v>
      </c>
      <c r="AU848" s="168" t="s">
        <v>92</v>
      </c>
      <c r="AV848" s="14" t="s">
        <v>168</v>
      </c>
      <c r="AW848" s="14" t="s">
        <v>39</v>
      </c>
      <c r="AX848" s="14" t="s">
        <v>90</v>
      </c>
      <c r="AY848" s="168" t="s">
        <v>161</v>
      </c>
    </row>
    <row r="849" spans="2:65" s="1" customFormat="1" ht="33" customHeight="1">
      <c r="B849" s="33"/>
      <c r="C849" s="137" t="s">
        <v>807</v>
      </c>
      <c r="D849" s="137" t="s">
        <v>163</v>
      </c>
      <c r="E849" s="138" t="s">
        <v>1143</v>
      </c>
      <c r="F849" s="139" t="s">
        <v>1144</v>
      </c>
      <c r="G849" s="140" t="s">
        <v>166</v>
      </c>
      <c r="H849" s="141">
        <v>19.344000000000001</v>
      </c>
      <c r="I849" s="142"/>
      <c r="J849" s="143">
        <f>ROUND(I849*H849,2)</f>
        <v>0</v>
      </c>
      <c r="K849" s="139" t="s">
        <v>167</v>
      </c>
      <c r="L849" s="33"/>
      <c r="M849" s="144" t="s">
        <v>1</v>
      </c>
      <c r="N849" s="145" t="s">
        <v>48</v>
      </c>
      <c r="P849" s="146">
        <f>O849*H849</f>
        <v>0</v>
      </c>
      <c r="Q849" s="146">
        <v>1.89E-3</v>
      </c>
      <c r="R849" s="146">
        <f>Q849*H849</f>
        <v>3.6560160000000001E-2</v>
      </c>
      <c r="S849" s="146">
        <v>0</v>
      </c>
      <c r="T849" s="147">
        <f>S849*H849</f>
        <v>0</v>
      </c>
      <c r="AR849" s="148" t="s">
        <v>242</v>
      </c>
      <c r="AT849" s="148" t="s">
        <v>163</v>
      </c>
      <c r="AU849" s="148" t="s">
        <v>92</v>
      </c>
      <c r="AY849" s="17" t="s">
        <v>161</v>
      </c>
      <c r="BE849" s="149">
        <f>IF(N849="základní",J849,0)</f>
        <v>0</v>
      </c>
      <c r="BF849" s="149">
        <f>IF(N849="snížená",J849,0)</f>
        <v>0</v>
      </c>
      <c r="BG849" s="149">
        <f>IF(N849="zákl. přenesená",J849,0)</f>
        <v>0</v>
      </c>
      <c r="BH849" s="149">
        <f>IF(N849="sníž. přenesená",J849,0)</f>
        <v>0</v>
      </c>
      <c r="BI849" s="149">
        <f>IF(N849="nulová",J849,0)</f>
        <v>0</v>
      </c>
      <c r="BJ849" s="17" t="s">
        <v>90</v>
      </c>
      <c r="BK849" s="149">
        <f>ROUND(I849*H849,2)</f>
        <v>0</v>
      </c>
      <c r="BL849" s="17" t="s">
        <v>242</v>
      </c>
      <c r="BM849" s="148" t="s">
        <v>1145</v>
      </c>
    </row>
    <row r="850" spans="2:65" s="13" customFormat="1" ht="11.25">
      <c r="B850" s="157"/>
      <c r="D850" s="151" t="s">
        <v>170</v>
      </c>
      <c r="E850" s="158" t="s">
        <v>1</v>
      </c>
      <c r="F850" s="159" t="s">
        <v>1146</v>
      </c>
      <c r="H850" s="160">
        <v>1.359</v>
      </c>
      <c r="I850" s="161"/>
      <c r="L850" s="157"/>
      <c r="M850" s="162"/>
      <c r="T850" s="163"/>
      <c r="AT850" s="158" t="s">
        <v>170</v>
      </c>
      <c r="AU850" s="158" t="s">
        <v>92</v>
      </c>
      <c r="AV850" s="13" t="s">
        <v>92</v>
      </c>
      <c r="AW850" s="13" t="s">
        <v>39</v>
      </c>
      <c r="AX850" s="13" t="s">
        <v>83</v>
      </c>
      <c r="AY850" s="158" t="s">
        <v>161</v>
      </c>
    </row>
    <row r="851" spans="2:65" s="13" customFormat="1" ht="11.25">
      <c r="B851" s="157"/>
      <c r="D851" s="151" t="s">
        <v>170</v>
      </c>
      <c r="E851" s="158" t="s">
        <v>1</v>
      </c>
      <c r="F851" s="159" t="s">
        <v>1147</v>
      </c>
      <c r="H851" s="160">
        <v>12.178000000000001</v>
      </c>
      <c r="I851" s="161"/>
      <c r="L851" s="157"/>
      <c r="M851" s="162"/>
      <c r="T851" s="163"/>
      <c r="AT851" s="158" t="s">
        <v>170</v>
      </c>
      <c r="AU851" s="158" t="s">
        <v>92</v>
      </c>
      <c r="AV851" s="13" t="s">
        <v>92</v>
      </c>
      <c r="AW851" s="13" t="s">
        <v>39</v>
      </c>
      <c r="AX851" s="13" t="s">
        <v>83</v>
      </c>
      <c r="AY851" s="158" t="s">
        <v>161</v>
      </c>
    </row>
    <row r="852" spans="2:65" s="13" customFormat="1" ht="11.25">
      <c r="B852" s="157"/>
      <c r="D852" s="151" t="s">
        <v>170</v>
      </c>
      <c r="E852" s="158" t="s">
        <v>1</v>
      </c>
      <c r="F852" s="159" t="s">
        <v>1148</v>
      </c>
      <c r="H852" s="160">
        <v>1.774</v>
      </c>
      <c r="I852" s="161"/>
      <c r="L852" s="157"/>
      <c r="M852" s="162"/>
      <c r="T852" s="163"/>
      <c r="AT852" s="158" t="s">
        <v>170</v>
      </c>
      <c r="AU852" s="158" t="s">
        <v>92</v>
      </c>
      <c r="AV852" s="13" t="s">
        <v>92</v>
      </c>
      <c r="AW852" s="13" t="s">
        <v>39</v>
      </c>
      <c r="AX852" s="13" t="s">
        <v>83</v>
      </c>
      <c r="AY852" s="158" t="s">
        <v>161</v>
      </c>
    </row>
    <row r="853" spans="2:65" s="13" customFormat="1" ht="11.25">
      <c r="B853" s="157"/>
      <c r="D853" s="151" t="s">
        <v>170</v>
      </c>
      <c r="E853" s="158" t="s">
        <v>1</v>
      </c>
      <c r="F853" s="159" t="s">
        <v>1149</v>
      </c>
      <c r="H853" s="160">
        <v>1.419</v>
      </c>
      <c r="I853" s="161"/>
      <c r="L853" s="157"/>
      <c r="M853" s="162"/>
      <c r="T853" s="163"/>
      <c r="AT853" s="158" t="s">
        <v>170</v>
      </c>
      <c r="AU853" s="158" t="s">
        <v>92</v>
      </c>
      <c r="AV853" s="13" t="s">
        <v>92</v>
      </c>
      <c r="AW853" s="13" t="s">
        <v>39</v>
      </c>
      <c r="AX853" s="13" t="s">
        <v>83</v>
      </c>
      <c r="AY853" s="158" t="s">
        <v>161</v>
      </c>
    </row>
    <row r="854" spans="2:65" s="13" customFormat="1" ht="11.25">
      <c r="B854" s="157"/>
      <c r="D854" s="151" t="s">
        <v>170</v>
      </c>
      <c r="E854" s="158" t="s">
        <v>1</v>
      </c>
      <c r="F854" s="159" t="s">
        <v>1150</v>
      </c>
      <c r="H854" s="160">
        <v>2.2389999999999999</v>
      </c>
      <c r="I854" s="161"/>
      <c r="L854" s="157"/>
      <c r="M854" s="162"/>
      <c r="T854" s="163"/>
      <c r="AT854" s="158" t="s">
        <v>170</v>
      </c>
      <c r="AU854" s="158" t="s">
        <v>92</v>
      </c>
      <c r="AV854" s="13" t="s">
        <v>92</v>
      </c>
      <c r="AW854" s="13" t="s">
        <v>39</v>
      </c>
      <c r="AX854" s="13" t="s">
        <v>83</v>
      </c>
      <c r="AY854" s="158" t="s">
        <v>161</v>
      </c>
    </row>
    <row r="855" spans="2:65" s="13" customFormat="1" ht="11.25">
      <c r="B855" s="157"/>
      <c r="D855" s="151" t="s">
        <v>170</v>
      </c>
      <c r="E855" s="158" t="s">
        <v>1</v>
      </c>
      <c r="F855" s="159" t="s">
        <v>1151</v>
      </c>
      <c r="H855" s="160">
        <v>0.375</v>
      </c>
      <c r="I855" s="161"/>
      <c r="L855" s="157"/>
      <c r="M855" s="162"/>
      <c r="T855" s="163"/>
      <c r="AT855" s="158" t="s">
        <v>170</v>
      </c>
      <c r="AU855" s="158" t="s">
        <v>92</v>
      </c>
      <c r="AV855" s="13" t="s">
        <v>92</v>
      </c>
      <c r="AW855" s="13" t="s">
        <v>39</v>
      </c>
      <c r="AX855" s="13" t="s">
        <v>83</v>
      </c>
      <c r="AY855" s="158" t="s">
        <v>161</v>
      </c>
    </row>
    <row r="856" spans="2:65" s="14" customFormat="1" ht="11.25">
      <c r="B856" s="167"/>
      <c r="D856" s="151" t="s">
        <v>170</v>
      </c>
      <c r="E856" s="168" t="s">
        <v>1</v>
      </c>
      <c r="F856" s="169" t="s">
        <v>237</v>
      </c>
      <c r="H856" s="170">
        <v>19.344000000000001</v>
      </c>
      <c r="I856" s="171"/>
      <c r="L856" s="167"/>
      <c r="M856" s="172"/>
      <c r="T856" s="173"/>
      <c r="AT856" s="168" t="s">
        <v>170</v>
      </c>
      <c r="AU856" s="168" t="s">
        <v>92</v>
      </c>
      <c r="AV856" s="14" t="s">
        <v>168</v>
      </c>
      <c r="AW856" s="14" t="s">
        <v>39</v>
      </c>
      <c r="AX856" s="14" t="s">
        <v>90</v>
      </c>
      <c r="AY856" s="168" t="s">
        <v>161</v>
      </c>
    </row>
    <row r="857" spans="2:65" s="1" customFormat="1" ht="24.2" customHeight="1">
      <c r="B857" s="33"/>
      <c r="C857" s="137" t="s">
        <v>1152</v>
      </c>
      <c r="D857" s="137" t="s">
        <v>163</v>
      </c>
      <c r="E857" s="138" t="s">
        <v>1153</v>
      </c>
      <c r="F857" s="139" t="s">
        <v>1154</v>
      </c>
      <c r="G857" s="140" t="s">
        <v>245</v>
      </c>
      <c r="H857" s="141">
        <v>326</v>
      </c>
      <c r="I857" s="142"/>
      <c r="J857" s="143">
        <f>ROUND(I857*H857,2)</f>
        <v>0</v>
      </c>
      <c r="K857" s="139" t="s">
        <v>167</v>
      </c>
      <c r="L857" s="33"/>
      <c r="M857" s="144" t="s">
        <v>1</v>
      </c>
      <c r="N857" s="145" t="s">
        <v>48</v>
      </c>
      <c r="P857" s="146">
        <f>O857*H857</f>
        <v>0</v>
      </c>
      <c r="Q857" s="146">
        <v>2.6700000000000001E-3</v>
      </c>
      <c r="R857" s="146">
        <f>Q857*H857</f>
        <v>0.87041999999999997</v>
      </c>
      <c r="S857" s="146">
        <v>0</v>
      </c>
      <c r="T857" s="147">
        <f>S857*H857</f>
        <v>0</v>
      </c>
      <c r="AR857" s="148" t="s">
        <v>242</v>
      </c>
      <c r="AT857" s="148" t="s">
        <v>163</v>
      </c>
      <c r="AU857" s="148" t="s">
        <v>92</v>
      </c>
      <c r="AY857" s="17" t="s">
        <v>161</v>
      </c>
      <c r="BE857" s="149">
        <f>IF(N857="základní",J857,0)</f>
        <v>0</v>
      </c>
      <c r="BF857" s="149">
        <f>IF(N857="snížená",J857,0)</f>
        <v>0</v>
      </c>
      <c r="BG857" s="149">
        <f>IF(N857="zákl. přenesená",J857,0)</f>
        <v>0</v>
      </c>
      <c r="BH857" s="149">
        <f>IF(N857="sníž. přenesená",J857,0)</f>
        <v>0</v>
      </c>
      <c r="BI857" s="149">
        <f>IF(N857="nulová",J857,0)</f>
        <v>0</v>
      </c>
      <c r="BJ857" s="17" t="s">
        <v>90</v>
      </c>
      <c r="BK857" s="149">
        <f>ROUND(I857*H857,2)</f>
        <v>0</v>
      </c>
      <c r="BL857" s="17" t="s">
        <v>242</v>
      </c>
      <c r="BM857" s="148" t="s">
        <v>1155</v>
      </c>
    </row>
    <row r="858" spans="2:65" s="13" customFormat="1" ht="11.25">
      <c r="B858" s="157"/>
      <c r="D858" s="151" t="s">
        <v>170</v>
      </c>
      <c r="E858" s="158" t="s">
        <v>1</v>
      </c>
      <c r="F858" s="159" t="s">
        <v>1156</v>
      </c>
      <c r="H858" s="160">
        <v>62</v>
      </c>
      <c r="I858" s="161"/>
      <c r="L858" s="157"/>
      <c r="M858" s="162"/>
      <c r="T858" s="163"/>
      <c r="AT858" s="158" t="s">
        <v>170</v>
      </c>
      <c r="AU858" s="158" t="s">
        <v>92</v>
      </c>
      <c r="AV858" s="13" t="s">
        <v>92</v>
      </c>
      <c r="AW858" s="13" t="s">
        <v>39</v>
      </c>
      <c r="AX858" s="13" t="s">
        <v>83</v>
      </c>
      <c r="AY858" s="158" t="s">
        <v>161</v>
      </c>
    </row>
    <row r="859" spans="2:65" s="13" customFormat="1" ht="11.25">
      <c r="B859" s="157"/>
      <c r="D859" s="151" t="s">
        <v>170</v>
      </c>
      <c r="E859" s="158" t="s">
        <v>1</v>
      </c>
      <c r="F859" s="159" t="s">
        <v>1157</v>
      </c>
      <c r="H859" s="160">
        <v>84</v>
      </c>
      <c r="I859" s="161"/>
      <c r="L859" s="157"/>
      <c r="M859" s="162"/>
      <c r="T859" s="163"/>
      <c r="AT859" s="158" t="s">
        <v>170</v>
      </c>
      <c r="AU859" s="158" t="s">
        <v>92</v>
      </c>
      <c r="AV859" s="13" t="s">
        <v>92</v>
      </c>
      <c r="AW859" s="13" t="s">
        <v>39</v>
      </c>
      <c r="AX859" s="13" t="s">
        <v>83</v>
      </c>
      <c r="AY859" s="158" t="s">
        <v>161</v>
      </c>
    </row>
    <row r="860" spans="2:65" s="13" customFormat="1" ht="11.25">
      <c r="B860" s="157"/>
      <c r="D860" s="151" t="s">
        <v>170</v>
      </c>
      <c r="E860" s="158" t="s">
        <v>1</v>
      </c>
      <c r="F860" s="159" t="s">
        <v>1158</v>
      </c>
      <c r="H860" s="160">
        <v>74</v>
      </c>
      <c r="I860" s="161"/>
      <c r="L860" s="157"/>
      <c r="M860" s="162"/>
      <c r="T860" s="163"/>
      <c r="AT860" s="158" t="s">
        <v>170</v>
      </c>
      <c r="AU860" s="158" t="s">
        <v>92</v>
      </c>
      <c r="AV860" s="13" t="s">
        <v>92</v>
      </c>
      <c r="AW860" s="13" t="s">
        <v>39</v>
      </c>
      <c r="AX860" s="13" t="s">
        <v>83</v>
      </c>
      <c r="AY860" s="158" t="s">
        <v>161</v>
      </c>
    </row>
    <row r="861" spans="2:65" s="13" customFormat="1" ht="11.25">
      <c r="B861" s="157"/>
      <c r="D861" s="151" t="s">
        <v>170</v>
      </c>
      <c r="E861" s="158" t="s">
        <v>1</v>
      </c>
      <c r="F861" s="159" t="s">
        <v>1159</v>
      </c>
      <c r="H861" s="160">
        <v>70</v>
      </c>
      <c r="I861" s="161"/>
      <c r="L861" s="157"/>
      <c r="M861" s="162"/>
      <c r="T861" s="163"/>
      <c r="AT861" s="158" t="s">
        <v>170</v>
      </c>
      <c r="AU861" s="158" t="s">
        <v>92</v>
      </c>
      <c r="AV861" s="13" t="s">
        <v>92</v>
      </c>
      <c r="AW861" s="13" t="s">
        <v>39</v>
      </c>
      <c r="AX861" s="13" t="s">
        <v>83</v>
      </c>
      <c r="AY861" s="158" t="s">
        <v>161</v>
      </c>
    </row>
    <row r="862" spans="2:65" s="13" customFormat="1" ht="11.25">
      <c r="B862" s="157"/>
      <c r="D862" s="151" t="s">
        <v>170</v>
      </c>
      <c r="E862" s="158" t="s">
        <v>1</v>
      </c>
      <c r="F862" s="159" t="s">
        <v>1160</v>
      </c>
      <c r="H862" s="160">
        <v>36</v>
      </c>
      <c r="I862" s="161"/>
      <c r="L862" s="157"/>
      <c r="M862" s="162"/>
      <c r="T862" s="163"/>
      <c r="AT862" s="158" t="s">
        <v>170</v>
      </c>
      <c r="AU862" s="158" t="s">
        <v>92</v>
      </c>
      <c r="AV862" s="13" t="s">
        <v>92</v>
      </c>
      <c r="AW862" s="13" t="s">
        <v>39</v>
      </c>
      <c r="AX862" s="13" t="s">
        <v>83</v>
      </c>
      <c r="AY862" s="158" t="s">
        <v>161</v>
      </c>
    </row>
    <row r="863" spans="2:65" s="14" customFormat="1" ht="11.25">
      <c r="B863" s="167"/>
      <c r="D863" s="151" t="s">
        <v>170</v>
      </c>
      <c r="E863" s="168" t="s">
        <v>1</v>
      </c>
      <c r="F863" s="169" t="s">
        <v>237</v>
      </c>
      <c r="H863" s="170">
        <v>326</v>
      </c>
      <c r="I863" s="171"/>
      <c r="L863" s="167"/>
      <c r="M863" s="172"/>
      <c r="T863" s="173"/>
      <c r="AT863" s="168" t="s">
        <v>170</v>
      </c>
      <c r="AU863" s="168" t="s">
        <v>92</v>
      </c>
      <c r="AV863" s="14" t="s">
        <v>168</v>
      </c>
      <c r="AW863" s="14" t="s">
        <v>39</v>
      </c>
      <c r="AX863" s="14" t="s">
        <v>90</v>
      </c>
      <c r="AY863" s="168" t="s">
        <v>161</v>
      </c>
    </row>
    <row r="864" spans="2:65" s="1" customFormat="1" ht="16.5" customHeight="1">
      <c r="B864" s="33"/>
      <c r="C864" s="137" t="s">
        <v>812</v>
      </c>
      <c r="D864" s="137" t="s">
        <v>163</v>
      </c>
      <c r="E864" s="138" t="s">
        <v>1161</v>
      </c>
      <c r="F864" s="139" t="s">
        <v>1162</v>
      </c>
      <c r="G864" s="140" t="s">
        <v>188</v>
      </c>
      <c r="H864" s="141">
        <v>30.024999999999999</v>
      </c>
      <c r="I864" s="142"/>
      <c r="J864" s="143">
        <f>ROUND(I864*H864,2)</f>
        <v>0</v>
      </c>
      <c r="K864" s="139" t="s">
        <v>167</v>
      </c>
      <c r="L864" s="33"/>
      <c r="M864" s="144" t="s">
        <v>1</v>
      </c>
      <c r="N864" s="145" t="s">
        <v>48</v>
      </c>
      <c r="P864" s="146">
        <f>O864*H864</f>
        <v>0</v>
      </c>
      <c r="Q864" s="146">
        <v>0</v>
      </c>
      <c r="R864" s="146">
        <f>Q864*H864</f>
        <v>0</v>
      </c>
      <c r="S864" s="146">
        <v>2.1999999999999999E-2</v>
      </c>
      <c r="T864" s="147">
        <f>S864*H864</f>
        <v>0.66054999999999997</v>
      </c>
      <c r="AR864" s="148" t="s">
        <v>242</v>
      </c>
      <c r="AT864" s="148" t="s">
        <v>163</v>
      </c>
      <c r="AU864" s="148" t="s">
        <v>92</v>
      </c>
      <c r="AY864" s="17" t="s">
        <v>161</v>
      </c>
      <c r="BE864" s="149">
        <f>IF(N864="základní",J864,0)</f>
        <v>0</v>
      </c>
      <c r="BF864" s="149">
        <f>IF(N864="snížená",J864,0)</f>
        <v>0</v>
      </c>
      <c r="BG864" s="149">
        <f>IF(N864="zákl. přenesená",J864,0)</f>
        <v>0</v>
      </c>
      <c r="BH864" s="149">
        <f>IF(N864="sníž. přenesená",J864,0)</f>
        <v>0</v>
      </c>
      <c r="BI864" s="149">
        <f>IF(N864="nulová",J864,0)</f>
        <v>0</v>
      </c>
      <c r="BJ864" s="17" t="s">
        <v>90</v>
      </c>
      <c r="BK864" s="149">
        <f>ROUND(I864*H864,2)</f>
        <v>0</v>
      </c>
      <c r="BL864" s="17" t="s">
        <v>242</v>
      </c>
      <c r="BM864" s="148" t="s">
        <v>1163</v>
      </c>
    </row>
    <row r="865" spans="2:65" s="13" customFormat="1" ht="11.25">
      <c r="B865" s="157"/>
      <c r="D865" s="151" t="s">
        <v>170</v>
      </c>
      <c r="E865" s="158" t="s">
        <v>1</v>
      </c>
      <c r="F865" s="159" t="s">
        <v>1164</v>
      </c>
      <c r="H865" s="160">
        <v>30.024999999999999</v>
      </c>
      <c r="I865" s="161"/>
      <c r="L865" s="157"/>
      <c r="M865" s="162"/>
      <c r="T865" s="163"/>
      <c r="AT865" s="158" t="s">
        <v>170</v>
      </c>
      <c r="AU865" s="158" t="s">
        <v>92</v>
      </c>
      <c r="AV865" s="13" t="s">
        <v>92</v>
      </c>
      <c r="AW865" s="13" t="s">
        <v>39</v>
      </c>
      <c r="AX865" s="13" t="s">
        <v>90</v>
      </c>
      <c r="AY865" s="158" t="s">
        <v>161</v>
      </c>
    </row>
    <row r="866" spans="2:65" s="1" customFormat="1" ht="16.5" customHeight="1">
      <c r="B866" s="33"/>
      <c r="C866" s="137" t="s">
        <v>1165</v>
      </c>
      <c r="D866" s="137" t="s">
        <v>163</v>
      </c>
      <c r="E866" s="138" t="s">
        <v>1161</v>
      </c>
      <c r="F866" s="139" t="s">
        <v>1162</v>
      </c>
      <c r="G866" s="140" t="s">
        <v>188</v>
      </c>
      <c r="H866" s="141">
        <v>1412.8130000000001</v>
      </c>
      <c r="I866" s="142"/>
      <c r="J866" s="143">
        <f>ROUND(I866*H866,2)</f>
        <v>0</v>
      </c>
      <c r="K866" s="139" t="s">
        <v>167</v>
      </c>
      <c r="L866" s="33"/>
      <c r="M866" s="144" t="s">
        <v>1</v>
      </c>
      <c r="N866" s="145" t="s">
        <v>48</v>
      </c>
      <c r="P866" s="146">
        <f>O866*H866</f>
        <v>0</v>
      </c>
      <c r="Q866" s="146">
        <v>0</v>
      </c>
      <c r="R866" s="146">
        <f>Q866*H866</f>
        <v>0</v>
      </c>
      <c r="S866" s="146">
        <v>2.1999999999999999E-2</v>
      </c>
      <c r="T866" s="147">
        <f>S866*H866</f>
        <v>31.081886000000001</v>
      </c>
      <c r="AR866" s="148" t="s">
        <v>242</v>
      </c>
      <c r="AT866" s="148" t="s">
        <v>163</v>
      </c>
      <c r="AU866" s="148" t="s">
        <v>92</v>
      </c>
      <c r="AY866" s="17" t="s">
        <v>161</v>
      </c>
      <c r="BE866" s="149">
        <f>IF(N866="základní",J866,0)</f>
        <v>0</v>
      </c>
      <c r="BF866" s="149">
        <f>IF(N866="snížená",J866,0)</f>
        <v>0</v>
      </c>
      <c r="BG866" s="149">
        <f>IF(N866="zákl. přenesená",J866,0)</f>
        <v>0</v>
      </c>
      <c r="BH866" s="149">
        <f>IF(N866="sníž. přenesená",J866,0)</f>
        <v>0</v>
      </c>
      <c r="BI866" s="149">
        <f>IF(N866="nulová",J866,0)</f>
        <v>0</v>
      </c>
      <c r="BJ866" s="17" t="s">
        <v>90</v>
      </c>
      <c r="BK866" s="149">
        <f>ROUND(I866*H866,2)</f>
        <v>0</v>
      </c>
      <c r="BL866" s="17" t="s">
        <v>242</v>
      </c>
      <c r="BM866" s="148" t="s">
        <v>1166</v>
      </c>
    </row>
    <row r="867" spans="2:65" s="13" customFormat="1" ht="33.75">
      <c r="B867" s="157"/>
      <c r="D867" s="151" t="s">
        <v>170</v>
      </c>
      <c r="E867" s="158" t="s">
        <v>1</v>
      </c>
      <c r="F867" s="159" t="s">
        <v>1167</v>
      </c>
      <c r="H867" s="160">
        <v>157.536</v>
      </c>
      <c r="I867" s="161"/>
      <c r="L867" s="157"/>
      <c r="M867" s="162"/>
      <c r="T867" s="163"/>
      <c r="AT867" s="158" t="s">
        <v>170</v>
      </c>
      <c r="AU867" s="158" t="s">
        <v>92</v>
      </c>
      <c r="AV867" s="13" t="s">
        <v>92</v>
      </c>
      <c r="AW867" s="13" t="s">
        <v>39</v>
      </c>
      <c r="AX867" s="13" t="s">
        <v>83</v>
      </c>
      <c r="AY867" s="158" t="s">
        <v>161</v>
      </c>
    </row>
    <row r="868" spans="2:65" s="13" customFormat="1" ht="33.75">
      <c r="B868" s="157"/>
      <c r="D868" s="151" t="s">
        <v>170</v>
      </c>
      <c r="E868" s="158" t="s">
        <v>1</v>
      </c>
      <c r="F868" s="159" t="s">
        <v>1168</v>
      </c>
      <c r="H868" s="160">
        <v>248.346</v>
      </c>
      <c r="I868" s="161"/>
      <c r="L868" s="157"/>
      <c r="M868" s="162"/>
      <c r="T868" s="163"/>
      <c r="AT868" s="158" t="s">
        <v>170</v>
      </c>
      <c r="AU868" s="158" t="s">
        <v>92</v>
      </c>
      <c r="AV868" s="13" t="s">
        <v>92</v>
      </c>
      <c r="AW868" s="13" t="s">
        <v>39</v>
      </c>
      <c r="AX868" s="13" t="s">
        <v>83</v>
      </c>
      <c r="AY868" s="158" t="s">
        <v>161</v>
      </c>
    </row>
    <row r="869" spans="2:65" s="13" customFormat="1" ht="11.25">
      <c r="B869" s="157"/>
      <c r="D869" s="151" t="s">
        <v>170</v>
      </c>
      <c r="E869" s="158" t="s">
        <v>1</v>
      </c>
      <c r="F869" s="159" t="s">
        <v>1169</v>
      </c>
      <c r="H869" s="160">
        <v>207.50299999999999</v>
      </c>
      <c r="I869" s="161"/>
      <c r="L869" s="157"/>
      <c r="M869" s="162"/>
      <c r="T869" s="163"/>
      <c r="AT869" s="158" t="s">
        <v>170</v>
      </c>
      <c r="AU869" s="158" t="s">
        <v>92</v>
      </c>
      <c r="AV869" s="13" t="s">
        <v>92</v>
      </c>
      <c r="AW869" s="13" t="s">
        <v>39</v>
      </c>
      <c r="AX869" s="13" t="s">
        <v>83</v>
      </c>
      <c r="AY869" s="158" t="s">
        <v>161</v>
      </c>
    </row>
    <row r="870" spans="2:65" s="13" customFormat="1" ht="11.25">
      <c r="B870" s="157"/>
      <c r="D870" s="151" t="s">
        <v>170</v>
      </c>
      <c r="E870" s="158" t="s">
        <v>1</v>
      </c>
      <c r="F870" s="159" t="s">
        <v>1170</v>
      </c>
      <c r="H870" s="160">
        <v>198.92500000000001</v>
      </c>
      <c r="I870" s="161"/>
      <c r="L870" s="157"/>
      <c r="M870" s="162"/>
      <c r="T870" s="163"/>
      <c r="AT870" s="158" t="s">
        <v>170</v>
      </c>
      <c r="AU870" s="158" t="s">
        <v>92</v>
      </c>
      <c r="AV870" s="13" t="s">
        <v>92</v>
      </c>
      <c r="AW870" s="13" t="s">
        <v>39</v>
      </c>
      <c r="AX870" s="13" t="s">
        <v>83</v>
      </c>
      <c r="AY870" s="158" t="s">
        <v>161</v>
      </c>
    </row>
    <row r="871" spans="2:65" s="13" customFormat="1" ht="11.25">
      <c r="B871" s="157"/>
      <c r="D871" s="151" t="s">
        <v>170</v>
      </c>
      <c r="E871" s="158" t="s">
        <v>1</v>
      </c>
      <c r="F871" s="159" t="s">
        <v>1171</v>
      </c>
      <c r="H871" s="160">
        <v>82.94</v>
      </c>
      <c r="I871" s="161"/>
      <c r="L871" s="157"/>
      <c r="M871" s="162"/>
      <c r="T871" s="163"/>
      <c r="AT871" s="158" t="s">
        <v>170</v>
      </c>
      <c r="AU871" s="158" t="s">
        <v>92</v>
      </c>
      <c r="AV871" s="13" t="s">
        <v>92</v>
      </c>
      <c r="AW871" s="13" t="s">
        <v>39</v>
      </c>
      <c r="AX871" s="13" t="s">
        <v>83</v>
      </c>
      <c r="AY871" s="158" t="s">
        <v>161</v>
      </c>
    </row>
    <row r="872" spans="2:65" s="13" customFormat="1" ht="22.5">
      <c r="B872" s="157"/>
      <c r="D872" s="151" t="s">
        <v>170</v>
      </c>
      <c r="E872" s="158" t="s">
        <v>1</v>
      </c>
      <c r="F872" s="159" t="s">
        <v>1172</v>
      </c>
      <c r="H872" s="160">
        <v>517.56299999999999</v>
      </c>
      <c r="I872" s="161"/>
      <c r="L872" s="157"/>
      <c r="M872" s="162"/>
      <c r="T872" s="163"/>
      <c r="AT872" s="158" t="s">
        <v>170</v>
      </c>
      <c r="AU872" s="158" t="s">
        <v>92</v>
      </c>
      <c r="AV872" s="13" t="s">
        <v>92</v>
      </c>
      <c r="AW872" s="13" t="s">
        <v>39</v>
      </c>
      <c r="AX872" s="13" t="s">
        <v>83</v>
      </c>
      <c r="AY872" s="158" t="s">
        <v>161</v>
      </c>
    </row>
    <row r="873" spans="2:65" s="14" customFormat="1" ht="11.25">
      <c r="B873" s="167"/>
      <c r="D873" s="151" t="s">
        <v>170</v>
      </c>
      <c r="E873" s="168" t="s">
        <v>1</v>
      </c>
      <c r="F873" s="169" t="s">
        <v>237</v>
      </c>
      <c r="H873" s="170">
        <v>1412.8130000000001</v>
      </c>
      <c r="I873" s="171"/>
      <c r="L873" s="167"/>
      <c r="M873" s="172"/>
      <c r="T873" s="173"/>
      <c r="AT873" s="168" t="s">
        <v>170</v>
      </c>
      <c r="AU873" s="168" t="s">
        <v>92</v>
      </c>
      <c r="AV873" s="14" t="s">
        <v>168</v>
      </c>
      <c r="AW873" s="14" t="s">
        <v>39</v>
      </c>
      <c r="AX873" s="14" t="s">
        <v>90</v>
      </c>
      <c r="AY873" s="168" t="s">
        <v>161</v>
      </c>
    </row>
    <row r="874" spans="2:65" s="1" customFormat="1" ht="24.2" customHeight="1">
      <c r="B874" s="33"/>
      <c r="C874" s="137" t="s">
        <v>869</v>
      </c>
      <c r="D874" s="137" t="s">
        <v>163</v>
      </c>
      <c r="E874" s="138" t="s">
        <v>1173</v>
      </c>
      <c r="F874" s="139" t="s">
        <v>1174</v>
      </c>
      <c r="G874" s="140" t="s">
        <v>301</v>
      </c>
      <c r="H874" s="141">
        <v>1130.03</v>
      </c>
      <c r="I874" s="142"/>
      <c r="J874" s="143">
        <f>ROUND(I874*H874,2)</f>
        <v>0</v>
      </c>
      <c r="K874" s="139" t="s">
        <v>167</v>
      </c>
      <c r="L874" s="33"/>
      <c r="M874" s="144" t="s">
        <v>1</v>
      </c>
      <c r="N874" s="145" t="s">
        <v>48</v>
      </c>
      <c r="P874" s="146">
        <f>O874*H874</f>
        <v>0</v>
      </c>
      <c r="Q874" s="146">
        <v>0</v>
      </c>
      <c r="R874" s="146">
        <f>Q874*H874</f>
        <v>0</v>
      </c>
      <c r="S874" s="146">
        <v>0</v>
      </c>
      <c r="T874" s="147">
        <f>S874*H874</f>
        <v>0</v>
      </c>
      <c r="AR874" s="148" t="s">
        <v>242</v>
      </c>
      <c r="AT874" s="148" t="s">
        <v>163</v>
      </c>
      <c r="AU874" s="148" t="s">
        <v>92</v>
      </c>
      <c r="AY874" s="17" t="s">
        <v>161</v>
      </c>
      <c r="BE874" s="149">
        <f>IF(N874="základní",J874,0)</f>
        <v>0</v>
      </c>
      <c r="BF874" s="149">
        <f>IF(N874="snížená",J874,0)</f>
        <v>0</v>
      </c>
      <c r="BG874" s="149">
        <f>IF(N874="zákl. přenesená",J874,0)</f>
        <v>0</v>
      </c>
      <c r="BH874" s="149">
        <f>IF(N874="sníž. přenesená",J874,0)</f>
        <v>0</v>
      </c>
      <c r="BI874" s="149">
        <f>IF(N874="nulová",J874,0)</f>
        <v>0</v>
      </c>
      <c r="BJ874" s="17" t="s">
        <v>90</v>
      </c>
      <c r="BK874" s="149">
        <f>ROUND(I874*H874,2)</f>
        <v>0</v>
      </c>
      <c r="BL874" s="17" t="s">
        <v>242</v>
      </c>
      <c r="BM874" s="148" t="s">
        <v>1175</v>
      </c>
    </row>
    <row r="875" spans="2:65" s="13" customFormat="1" ht="33.75">
      <c r="B875" s="157"/>
      <c r="D875" s="151" t="s">
        <v>170</v>
      </c>
      <c r="E875" s="158" t="s">
        <v>1</v>
      </c>
      <c r="F875" s="159" t="s">
        <v>1176</v>
      </c>
      <c r="H875" s="160">
        <v>220.06</v>
      </c>
      <c r="I875" s="161"/>
      <c r="L875" s="157"/>
      <c r="M875" s="162"/>
      <c r="T875" s="163"/>
      <c r="AT875" s="158" t="s">
        <v>170</v>
      </c>
      <c r="AU875" s="158" t="s">
        <v>92</v>
      </c>
      <c r="AV875" s="13" t="s">
        <v>92</v>
      </c>
      <c r="AW875" s="13" t="s">
        <v>39</v>
      </c>
      <c r="AX875" s="13" t="s">
        <v>83</v>
      </c>
      <c r="AY875" s="158" t="s">
        <v>161</v>
      </c>
    </row>
    <row r="876" spans="2:65" s="13" customFormat="1" ht="33.75">
      <c r="B876" s="157"/>
      <c r="D876" s="151" t="s">
        <v>170</v>
      </c>
      <c r="E876" s="158" t="s">
        <v>1</v>
      </c>
      <c r="F876" s="159" t="s">
        <v>1177</v>
      </c>
      <c r="H876" s="160">
        <v>311.27999999999997</v>
      </c>
      <c r="I876" s="161"/>
      <c r="L876" s="157"/>
      <c r="M876" s="162"/>
      <c r="T876" s="163"/>
      <c r="AT876" s="158" t="s">
        <v>170</v>
      </c>
      <c r="AU876" s="158" t="s">
        <v>92</v>
      </c>
      <c r="AV876" s="13" t="s">
        <v>92</v>
      </c>
      <c r="AW876" s="13" t="s">
        <v>39</v>
      </c>
      <c r="AX876" s="13" t="s">
        <v>83</v>
      </c>
      <c r="AY876" s="158" t="s">
        <v>161</v>
      </c>
    </row>
    <row r="877" spans="2:65" s="13" customFormat="1" ht="33.75">
      <c r="B877" s="157"/>
      <c r="D877" s="151" t="s">
        <v>170</v>
      </c>
      <c r="E877" s="158" t="s">
        <v>1</v>
      </c>
      <c r="F877" s="159" t="s">
        <v>1178</v>
      </c>
      <c r="H877" s="160">
        <v>248.75</v>
      </c>
      <c r="I877" s="161"/>
      <c r="L877" s="157"/>
      <c r="M877" s="162"/>
      <c r="T877" s="163"/>
      <c r="AT877" s="158" t="s">
        <v>170</v>
      </c>
      <c r="AU877" s="158" t="s">
        <v>92</v>
      </c>
      <c r="AV877" s="13" t="s">
        <v>92</v>
      </c>
      <c r="AW877" s="13" t="s">
        <v>39</v>
      </c>
      <c r="AX877" s="13" t="s">
        <v>83</v>
      </c>
      <c r="AY877" s="158" t="s">
        <v>161</v>
      </c>
    </row>
    <row r="878" spans="2:65" s="13" customFormat="1" ht="33.75">
      <c r="B878" s="157"/>
      <c r="D878" s="151" t="s">
        <v>170</v>
      </c>
      <c r="E878" s="158" t="s">
        <v>1</v>
      </c>
      <c r="F878" s="159" t="s">
        <v>1179</v>
      </c>
      <c r="H878" s="160">
        <v>240.4</v>
      </c>
      <c r="I878" s="161"/>
      <c r="L878" s="157"/>
      <c r="M878" s="162"/>
      <c r="T878" s="163"/>
      <c r="AT878" s="158" t="s">
        <v>170</v>
      </c>
      <c r="AU878" s="158" t="s">
        <v>92</v>
      </c>
      <c r="AV878" s="13" t="s">
        <v>92</v>
      </c>
      <c r="AW878" s="13" t="s">
        <v>39</v>
      </c>
      <c r="AX878" s="13" t="s">
        <v>83</v>
      </c>
      <c r="AY878" s="158" t="s">
        <v>161</v>
      </c>
    </row>
    <row r="879" spans="2:65" s="13" customFormat="1" ht="11.25">
      <c r="B879" s="157"/>
      <c r="D879" s="151" t="s">
        <v>170</v>
      </c>
      <c r="E879" s="158" t="s">
        <v>1</v>
      </c>
      <c r="F879" s="159" t="s">
        <v>1180</v>
      </c>
      <c r="H879" s="160">
        <v>109.54</v>
      </c>
      <c r="I879" s="161"/>
      <c r="L879" s="157"/>
      <c r="M879" s="162"/>
      <c r="T879" s="163"/>
      <c r="AT879" s="158" t="s">
        <v>170</v>
      </c>
      <c r="AU879" s="158" t="s">
        <v>92</v>
      </c>
      <c r="AV879" s="13" t="s">
        <v>92</v>
      </c>
      <c r="AW879" s="13" t="s">
        <v>39</v>
      </c>
      <c r="AX879" s="13" t="s">
        <v>83</v>
      </c>
      <c r="AY879" s="158" t="s">
        <v>161</v>
      </c>
    </row>
    <row r="880" spans="2:65" s="14" customFormat="1" ht="11.25">
      <c r="B880" s="167"/>
      <c r="D880" s="151" t="s">
        <v>170</v>
      </c>
      <c r="E880" s="168" t="s">
        <v>1</v>
      </c>
      <c r="F880" s="169" t="s">
        <v>237</v>
      </c>
      <c r="H880" s="170">
        <v>1130.03</v>
      </c>
      <c r="I880" s="171"/>
      <c r="L880" s="167"/>
      <c r="M880" s="172"/>
      <c r="T880" s="173"/>
      <c r="AT880" s="168" t="s">
        <v>170</v>
      </c>
      <c r="AU880" s="168" t="s">
        <v>92</v>
      </c>
      <c r="AV880" s="14" t="s">
        <v>168</v>
      </c>
      <c r="AW880" s="14" t="s">
        <v>39</v>
      </c>
      <c r="AX880" s="14" t="s">
        <v>90</v>
      </c>
      <c r="AY880" s="168" t="s">
        <v>161</v>
      </c>
    </row>
    <row r="881" spans="2:65" s="1" customFormat="1" ht="16.5" customHeight="1">
      <c r="B881" s="33"/>
      <c r="C881" s="137" t="s">
        <v>1181</v>
      </c>
      <c r="D881" s="137" t="s">
        <v>163</v>
      </c>
      <c r="E881" s="138" t="s">
        <v>1182</v>
      </c>
      <c r="F881" s="139" t="s">
        <v>1183</v>
      </c>
      <c r="G881" s="140" t="s">
        <v>188</v>
      </c>
      <c r="H881" s="141">
        <v>30.024999999999999</v>
      </c>
      <c r="I881" s="142"/>
      <c r="J881" s="143">
        <f>ROUND(I881*H881,2)</f>
        <v>0</v>
      </c>
      <c r="K881" s="139" t="s">
        <v>167</v>
      </c>
      <c r="L881" s="33"/>
      <c r="M881" s="144" t="s">
        <v>1</v>
      </c>
      <c r="N881" s="145" t="s">
        <v>48</v>
      </c>
      <c r="P881" s="146">
        <f>O881*H881</f>
        <v>0</v>
      </c>
      <c r="Q881" s="146">
        <v>0</v>
      </c>
      <c r="R881" s="146">
        <f>Q881*H881</f>
        <v>0</v>
      </c>
      <c r="S881" s="146">
        <v>1.4E-2</v>
      </c>
      <c r="T881" s="147">
        <f>S881*H881</f>
        <v>0.42035</v>
      </c>
      <c r="AR881" s="148" t="s">
        <v>242</v>
      </c>
      <c r="AT881" s="148" t="s">
        <v>163</v>
      </c>
      <c r="AU881" s="148" t="s">
        <v>92</v>
      </c>
      <c r="AY881" s="17" t="s">
        <v>161</v>
      </c>
      <c r="BE881" s="149">
        <f>IF(N881="základní",J881,0)</f>
        <v>0</v>
      </c>
      <c r="BF881" s="149">
        <f>IF(N881="snížená",J881,0)</f>
        <v>0</v>
      </c>
      <c r="BG881" s="149">
        <f>IF(N881="zákl. přenesená",J881,0)</f>
        <v>0</v>
      </c>
      <c r="BH881" s="149">
        <f>IF(N881="sníž. přenesená",J881,0)</f>
        <v>0</v>
      </c>
      <c r="BI881" s="149">
        <f>IF(N881="nulová",J881,0)</f>
        <v>0</v>
      </c>
      <c r="BJ881" s="17" t="s">
        <v>90</v>
      </c>
      <c r="BK881" s="149">
        <f>ROUND(I881*H881,2)</f>
        <v>0</v>
      </c>
      <c r="BL881" s="17" t="s">
        <v>242</v>
      </c>
      <c r="BM881" s="148" t="s">
        <v>1184</v>
      </c>
    </row>
    <row r="882" spans="2:65" s="13" customFormat="1" ht="11.25">
      <c r="B882" s="157"/>
      <c r="D882" s="151" t="s">
        <v>170</v>
      </c>
      <c r="E882" s="158" t="s">
        <v>1</v>
      </c>
      <c r="F882" s="159" t="s">
        <v>1164</v>
      </c>
      <c r="H882" s="160">
        <v>30.024999999999999</v>
      </c>
      <c r="I882" s="161"/>
      <c r="L882" s="157"/>
      <c r="M882" s="162"/>
      <c r="T882" s="163"/>
      <c r="AT882" s="158" t="s">
        <v>170</v>
      </c>
      <c r="AU882" s="158" t="s">
        <v>92</v>
      </c>
      <c r="AV882" s="13" t="s">
        <v>92</v>
      </c>
      <c r="AW882" s="13" t="s">
        <v>39</v>
      </c>
      <c r="AX882" s="13" t="s">
        <v>90</v>
      </c>
      <c r="AY882" s="158" t="s">
        <v>161</v>
      </c>
    </row>
    <row r="883" spans="2:65" s="1" customFormat="1" ht="24.2" customHeight="1">
      <c r="B883" s="33"/>
      <c r="C883" s="137" t="s">
        <v>1185</v>
      </c>
      <c r="D883" s="137" t="s">
        <v>163</v>
      </c>
      <c r="E883" s="138" t="s">
        <v>1186</v>
      </c>
      <c r="F883" s="139" t="s">
        <v>1187</v>
      </c>
      <c r="G883" s="140" t="s">
        <v>166</v>
      </c>
      <c r="H883" s="141">
        <v>18.021000000000001</v>
      </c>
      <c r="I883" s="142"/>
      <c r="J883" s="143">
        <f>ROUND(I883*H883,2)</f>
        <v>0</v>
      </c>
      <c r="K883" s="139" t="s">
        <v>167</v>
      </c>
      <c r="L883" s="33"/>
      <c r="M883" s="144" t="s">
        <v>1</v>
      </c>
      <c r="N883" s="145" t="s">
        <v>48</v>
      </c>
      <c r="P883" s="146">
        <f>O883*H883</f>
        <v>0</v>
      </c>
      <c r="Q883" s="146">
        <v>1.192E-2</v>
      </c>
      <c r="R883" s="146">
        <f>Q883*H883</f>
        <v>0.21481032</v>
      </c>
      <c r="S883" s="146">
        <v>0</v>
      </c>
      <c r="T883" s="147">
        <f>S883*H883</f>
        <v>0</v>
      </c>
      <c r="AR883" s="148" t="s">
        <v>242</v>
      </c>
      <c r="AT883" s="148" t="s">
        <v>163</v>
      </c>
      <c r="AU883" s="148" t="s">
        <v>92</v>
      </c>
      <c r="AY883" s="17" t="s">
        <v>161</v>
      </c>
      <c r="BE883" s="149">
        <f>IF(N883="základní",J883,0)</f>
        <v>0</v>
      </c>
      <c r="BF883" s="149">
        <f>IF(N883="snížená",J883,0)</f>
        <v>0</v>
      </c>
      <c r="BG883" s="149">
        <f>IF(N883="zákl. přenesená",J883,0)</f>
        <v>0</v>
      </c>
      <c r="BH883" s="149">
        <f>IF(N883="sníž. přenesená",J883,0)</f>
        <v>0</v>
      </c>
      <c r="BI883" s="149">
        <f>IF(N883="nulová",J883,0)</f>
        <v>0</v>
      </c>
      <c r="BJ883" s="17" t="s">
        <v>90</v>
      </c>
      <c r="BK883" s="149">
        <f>ROUND(I883*H883,2)</f>
        <v>0</v>
      </c>
      <c r="BL883" s="17" t="s">
        <v>242</v>
      </c>
      <c r="BM883" s="148" t="s">
        <v>1188</v>
      </c>
    </row>
    <row r="884" spans="2:65" s="13" customFormat="1" ht="11.25">
      <c r="B884" s="157"/>
      <c r="D884" s="151" t="s">
        <v>170</v>
      </c>
      <c r="E884" s="158" t="s">
        <v>1</v>
      </c>
      <c r="F884" s="159" t="s">
        <v>1189</v>
      </c>
      <c r="H884" s="160">
        <v>5.5910000000000002</v>
      </c>
      <c r="I884" s="161"/>
      <c r="L884" s="157"/>
      <c r="M884" s="162"/>
      <c r="T884" s="163"/>
      <c r="AT884" s="158" t="s">
        <v>170</v>
      </c>
      <c r="AU884" s="158" t="s">
        <v>92</v>
      </c>
      <c r="AV884" s="13" t="s">
        <v>92</v>
      </c>
      <c r="AW884" s="13" t="s">
        <v>39</v>
      </c>
      <c r="AX884" s="13" t="s">
        <v>83</v>
      </c>
      <c r="AY884" s="158" t="s">
        <v>161</v>
      </c>
    </row>
    <row r="885" spans="2:65" s="13" customFormat="1" ht="11.25">
      <c r="B885" s="157"/>
      <c r="D885" s="151" t="s">
        <v>170</v>
      </c>
      <c r="E885" s="158" t="s">
        <v>1</v>
      </c>
      <c r="F885" s="159" t="s">
        <v>1190</v>
      </c>
      <c r="H885" s="160">
        <v>12.43</v>
      </c>
      <c r="I885" s="161"/>
      <c r="L885" s="157"/>
      <c r="M885" s="162"/>
      <c r="T885" s="163"/>
      <c r="AT885" s="158" t="s">
        <v>170</v>
      </c>
      <c r="AU885" s="158" t="s">
        <v>92</v>
      </c>
      <c r="AV885" s="13" t="s">
        <v>92</v>
      </c>
      <c r="AW885" s="13" t="s">
        <v>39</v>
      </c>
      <c r="AX885" s="13" t="s">
        <v>83</v>
      </c>
      <c r="AY885" s="158" t="s">
        <v>161</v>
      </c>
    </row>
    <row r="886" spans="2:65" s="14" customFormat="1" ht="11.25">
      <c r="B886" s="167"/>
      <c r="D886" s="151" t="s">
        <v>170</v>
      </c>
      <c r="E886" s="168" t="s">
        <v>1</v>
      </c>
      <c r="F886" s="169" t="s">
        <v>237</v>
      </c>
      <c r="H886" s="170">
        <v>18.021000000000001</v>
      </c>
      <c r="I886" s="171"/>
      <c r="L886" s="167"/>
      <c r="M886" s="172"/>
      <c r="T886" s="173"/>
      <c r="AT886" s="168" t="s">
        <v>170</v>
      </c>
      <c r="AU886" s="168" t="s">
        <v>92</v>
      </c>
      <c r="AV886" s="14" t="s">
        <v>168</v>
      </c>
      <c r="AW886" s="14" t="s">
        <v>39</v>
      </c>
      <c r="AX886" s="14" t="s">
        <v>90</v>
      </c>
      <c r="AY886" s="168" t="s">
        <v>161</v>
      </c>
    </row>
    <row r="887" spans="2:65" s="1" customFormat="1" ht="24.2" customHeight="1">
      <c r="B887" s="33"/>
      <c r="C887" s="137" t="s">
        <v>1191</v>
      </c>
      <c r="D887" s="137" t="s">
        <v>163</v>
      </c>
      <c r="E887" s="138" t="s">
        <v>1192</v>
      </c>
      <c r="F887" s="139" t="s">
        <v>1193</v>
      </c>
      <c r="G887" s="140" t="s">
        <v>301</v>
      </c>
      <c r="H887" s="141">
        <v>394.125</v>
      </c>
      <c r="I887" s="142"/>
      <c r="J887" s="143">
        <f>ROUND(I887*H887,2)</f>
        <v>0</v>
      </c>
      <c r="K887" s="139" t="s">
        <v>167</v>
      </c>
      <c r="L887" s="33"/>
      <c r="M887" s="144" t="s">
        <v>1</v>
      </c>
      <c r="N887" s="145" t="s">
        <v>48</v>
      </c>
      <c r="P887" s="146">
        <f>O887*H887</f>
        <v>0</v>
      </c>
      <c r="Q887" s="146">
        <v>0</v>
      </c>
      <c r="R887" s="146">
        <f>Q887*H887</f>
        <v>0</v>
      </c>
      <c r="S887" s="146">
        <v>1.4E-2</v>
      </c>
      <c r="T887" s="147">
        <f>S887*H887</f>
        <v>5.5177500000000004</v>
      </c>
      <c r="AR887" s="148" t="s">
        <v>242</v>
      </c>
      <c r="AT887" s="148" t="s">
        <v>163</v>
      </c>
      <c r="AU887" s="148" t="s">
        <v>92</v>
      </c>
      <c r="AY887" s="17" t="s">
        <v>161</v>
      </c>
      <c r="BE887" s="149">
        <f>IF(N887="základní",J887,0)</f>
        <v>0</v>
      </c>
      <c r="BF887" s="149">
        <f>IF(N887="snížená",J887,0)</f>
        <v>0</v>
      </c>
      <c r="BG887" s="149">
        <f>IF(N887="zákl. přenesená",J887,0)</f>
        <v>0</v>
      </c>
      <c r="BH887" s="149">
        <f>IF(N887="sníž. přenesená",J887,0)</f>
        <v>0</v>
      </c>
      <c r="BI887" s="149">
        <f>IF(N887="nulová",J887,0)</f>
        <v>0</v>
      </c>
      <c r="BJ887" s="17" t="s">
        <v>90</v>
      </c>
      <c r="BK887" s="149">
        <f>ROUND(I887*H887,2)</f>
        <v>0</v>
      </c>
      <c r="BL887" s="17" t="s">
        <v>242</v>
      </c>
      <c r="BM887" s="148" t="s">
        <v>1194</v>
      </c>
    </row>
    <row r="888" spans="2:65" s="13" customFormat="1" ht="11.25">
      <c r="B888" s="157"/>
      <c r="D888" s="151" t="s">
        <v>170</v>
      </c>
      <c r="E888" s="158" t="s">
        <v>1</v>
      </c>
      <c r="F888" s="159" t="s">
        <v>1195</v>
      </c>
      <c r="H888" s="160">
        <v>364.125</v>
      </c>
      <c r="I888" s="161"/>
      <c r="L888" s="157"/>
      <c r="M888" s="162"/>
      <c r="T888" s="163"/>
      <c r="AT888" s="158" t="s">
        <v>170</v>
      </c>
      <c r="AU888" s="158" t="s">
        <v>92</v>
      </c>
      <c r="AV888" s="13" t="s">
        <v>92</v>
      </c>
      <c r="AW888" s="13" t="s">
        <v>39</v>
      </c>
      <c r="AX888" s="13" t="s">
        <v>83</v>
      </c>
      <c r="AY888" s="158" t="s">
        <v>161</v>
      </c>
    </row>
    <row r="889" spans="2:65" s="13" customFormat="1" ht="11.25">
      <c r="B889" s="157"/>
      <c r="D889" s="151" t="s">
        <v>170</v>
      </c>
      <c r="E889" s="158" t="s">
        <v>1</v>
      </c>
      <c r="F889" s="159" t="s">
        <v>1196</v>
      </c>
      <c r="H889" s="160">
        <v>30</v>
      </c>
      <c r="I889" s="161"/>
      <c r="L889" s="157"/>
      <c r="M889" s="162"/>
      <c r="T889" s="163"/>
      <c r="AT889" s="158" t="s">
        <v>170</v>
      </c>
      <c r="AU889" s="158" t="s">
        <v>92</v>
      </c>
      <c r="AV889" s="13" t="s">
        <v>92</v>
      </c>
      <c r="AW889" s="13" t="s">
        <v>39</v>
      </c>
      <c r="AX889" s="13" t="s">
        <v>83</v>
      </c>
      <c r="AY889" s="158" t="s">
        <v>161</v>
      </c>
    </row>
    <row r="890" spans="2:65" s="14" customFormat="1" ht="11.25">
      <c r="B890" s="167"/>
      <c r="D890" s="151" t="s">
        <v>170</v>
      </c>
      <c r="E890" s="168" t="s">
        <v>1</v>
      </c>
      <c r="F890" s="169" t="s">
        <v>237</v>
      </c>
      <c r="H890" s="170">
        <v>394.125</v>
      </c>
      <c r="I890" s="171"/>
      <c r="L890" s="167"/>
      <c r="M890" s="172"/>
      <c r="T890" s="173"/>
      <c r="AT890" s="168" t="s">
        <v>170</v>
      </c>
      <c r="AU890" s="168" t="s">
        <v>92</v>
      </c>
      <c r="AV890" s="14" t="s">
        <v>168</v>
      </c>
      <c r="AW890" s="14" t="s">
        <v>39</v>
      </c>
      <c r="AX890" s="14" t="s">
        <v>90</v>
      </c>
      <c r="AY890" s="168" t="s">
        <v>161</v>
      </c>
    </row>
    <row r="891" spans="2:65" s="1" customFormat="1" ht="24.2" customHeight="1">
      <c r="B891" s="33"/>
      <c r="C891" s="137" t="s">
        <v>1197</v>
      </c>
      <c r="D891" s="137" t="s">
        <v>163</v>
      </c>
      <c r="E891" s="138" t="s">
        <v>1198</v>
      </c>
      <c r="F891" s="139" t="s">
        <v>1199</v>
      </c>
      <c r="G891" s="140" t="s">
        <v>301</v>
      </c>
      <c r="H891" s="141">
        <v>200</v>
      </c>
      <c r="I891" s="142"/>
      <c r="J891" s="143">
        <f>ROUND(I891*H891,2)</f>
        <v>0</v>
      </c>
      <c r="K891" s="139" t="s">
        <v>167</v>
      </c>
      <c r="L891" s="33"/>
      <c r="M891" s="144" t="s">
        <v>1</v>
      </c>
      <c r="N891" s="145" t="s">
        <v>48</v>
      </c>
      <c r="P891" s="146">
        <f>O891*H891</f>
        <v>0</v>
      </c>
      <c r="Q891" s="146">
        <v>0</v>
      </c>
      <c r="R891" s="146">
        <f>Q891*H891</f>
        <v>0</v>
      </c>
      <c r="S891" s="146">
        <v>1.2319999999999999E-2</v>
      </c>
      <c r="T891" s="147">
        <f>S891*H891</f>
        <v>2.464</v>
      </c>
      <c r="AR891" s="148" t="s">
        <v>242</v>
      </c>
      <c r="AT891" s="148" t="s">
        <v>163</v>
      </c>
      <c r="AU891" s="148" t="s">
        <v>92</v>
      </c>
      <c r="AY891" s="17" t="s">
        <v>161</v>
      </c>
      <c r="BE891" s="149">
        <f>IF(N891="základní",J891,0)</f>
        <v>0</v>
      </c>
      <c r="BF891" s="149">
        <f>IF(N891="snížená",J891,0)</f>
        <v>0</v>
      </c>
      <c r="BG891" s="149">
        <f>IF(N891="zákl. přenesená",J891,0)</f>
        <v>0</v>
      </c>
      <c r="BH891" s="149">
        <f>IF(N891="sníž. přenesená",J891,0)</f>
        <v>0</v>
      </c>
      <c r="BI891" s="149">
        <f>IF(N891="nulová",J891,0)</f>
        <v>0</v>
      </c>
      <c r="BJ891" s="17" t="s">
        <v>90</v>
      </c>
      <c r="BK891" s="149">
        <f>ROUND(I891*H891,2)</f>
        <v>0</v>
      </c>
      <c r="BL891" s="17" t="s">
        <v>242</v>
      </c>
      <c r="BM891" s="148" t="s">
        <v>1200</v>
      </c>
    </row>
    <row r="892" spans="2:65" s="13" customFormat="1" ht="11.25">
      <c r="B892" s="157"/>
      <c r="D892" s="151" t="s">
        <v>170</v>
      </c>
      <c r="E892" s="158" t="s">
        <v>1</v>
      </c>
      <c r="F892" s="159" t="s">
        <v>1201</v>
      </c>
      <c r="H892" s="160">
        <v>200</v>
      </c>
      <c r="I892" s="161"/>
      <c r="L892" s="157"/>
      <c r="M892" s="162"/>
      <c r="T892" s="163"/>
      <c r="AT892" s="158" t="s">
        <v>170</v>
      </c>
      <c r="AU892" s="158" t="s">
        <v>92</v>
      </c>
      <c r="AV892" s="13" t="s">
        <v>92</v>
      </c>
      <c r="AW892" s="13" t="s">
        <v>39</v>
      </c>
      <c r="AX892" s="13" t="s">
        <v>90</v>
      </c>
      <c r="AY892" s="158" t="s">
        <v>161</v>
      </c>
    </row>
    <row r="893" spans="2:65" s="1" customFormat="1" ht="24.2" customHeight="1">
      <c r="B893" s="33"/>
      <c r="C893" s="137" t="s">
        <v>1202</v>
      </c>
      <c r="D893" s="137" t="s">
        <v>163</v>
      </c>
      <c r="E893" s="138" t="s">
        <v>1203</v>
      </c>
      <c r="F893" s="139" t="s">
        <v>1204</v>
      </c>
      <c r="G893" s="140" t="s">
        <v>301</v>
      </c>
      <c r="H893" s="141">
        <v>230</v>
      </c>
      <c r="I893" s="142"/>
      <c r="J893" s="143">
        <f>ROUND(I893*H893,2)</f>
        <v>0</v>
      </c>
      <c r="K893" s="139" t="s">
        <v>167</v>
      </c>
      <c r="L893" s="33"/>
      <c r="M893" s="144" t="s">
        <v>1</v>
      </c>
      <c r="N893" s="145" t="s">
        <v>48</v>
      </c>
      <c r="P893" s="146">
        <f>O893*H893</f>
        <v>0</v>
      </c>
      <c r="Q893" s="146">
        <v>1.363E-2</v>
      </c>
      <c r="R893" s="146">
        <f>Q893*H893</f>
        <v>3.1349</v>
      </c>
      <c r="S893" s="146">
        <v>0</v>
      </c>
      <c r="T893" s="147">
        <f>S893*H893</f>
        <v>0</v>
      </c>
      <c r="AR893" s="148" t="s">
        <v>242</v>
      </c>
      <c r="AT893" s="148" t="s">
        <v>163</v>
      </c>
      <c r="AU893" s="148" t="s">
        <v>92</v>
      </c>
      <c r="AY893" s="17" t="s">
        <v>161</v>
      </c>
      <c r="BE893" s="149">
        <f>IF(N893="základní",J893,0)</f>
        <v>0</v>
      </c>
      <c r="BF893" s="149">
        <f>IF(N893="snížená",J893,0)</f>
        <v>0</v>
      </c>
      <c r="BG893" s="149">
        <f>IF(N893="zákl. přenesená",J893,0)</f>
        <v>0</v>
      </c>
      <c r="BH893" s="149">
        <f>IF(N893="sníž. přenesená",J893,0)</f>
        <v>0</v>
      </c>
      <c r="BI893" s="149">
        <f>IF(N893="nulová",J893,0)</f>
        <v>0</v>
      </c>
      <c r="BJ893" s="17" t="s">
        <v>90</v>
      </c>
      <c r="BK893" s="149">
        <f>ROUND(I893*H893,2)</f>
        <v>0</v>
      </c>
      <c r="BL893" s="17" t="s">
        <v>242</v>
      </c>
      <c r="BM893" s="148" t="s">
        <v>1205</v>
      </c>
    </row>
    <row r="894" spans="2:65" s="13" customFormat="1" ht="11.25">
      <c r="B894" s="157"/>
      <c r="D894" s="151" t="s">
        <v>170</v>
      </c>
      <c r="E894" s="158" t="s">
        <v>1</v>
      </c>
      <c r="F894" s="159" t="s">
        <v>1201</v>
      </c>
      <c r="H894" s="160">
        <v>200</v>
      </c>
      <c r="I894" s="161"/>
      <c r="L894" s="157"/>
      <c r="M894" s="162"/>
      <c r="T894" s="163"/>
      <c r="AT894" s="158" t="s">
        <v>170</v>
      </c>
      <c r="AU894" s="158" t="s">
        <v>92</v>
      </c>
      <c r="AV894" s="13" t="s">
        <v>92</v>
      </c>
      <c r="AW894" s="13" t="s">
        <v>39</v>
      </c>
      <c r="AX894" s="13" t="s">
        <v>83</v>
      </c>
      <c r="AY894" s="158" t="s">
        <v>161</v>
      </c>
    </row>
    <row r="895" spans="2:65" s="13" customFormat="1" ht="11.25">
      <c r="B895" s="157"/>
      <c r="D895" s="151" t="s">
        <v>170</v>
      </c>
      <c r="E895" s="158" t="s">
        <v>1</v>
      </c>
      <c r="F895" s="159" t="s">
        <v>1196</v>
      </c>
      <c r="H895" s="160">
        <v>30</v>
      </c>
      <c r="I895" s="161"/>
      <c r="L895" s="157"/>
      <c r="M895" s="162"/>
      <c r="T895" s="163"/>
      <c r="AT895" s="158" t="s">
        <v>170</v>
      </c>
      <c r="AU895" s="158" t="s">
        <v>92</v>
      </c>
      <c r="AV895" s="13" t="s">
        <v>92</v>
      </c>
      <c r="AW895" s="13" t="s">
        <v>39</v>
      </c>
      <c r="AX895" s="13" t="s">
        <v>83</v>
      </c>
      <c r="AY895" s="158" t="s">
        <v>161</v>
      </c>
    </row>
    <row r="896" spans="2:65" s="14" customFormat="1" ht="11.25">
      <c r="B896" s="167"/>
      <c r="D896" s="151" t="s">
        <v>170</v>
      </c>
      <c r="E896" s="168" t="s">
        <v>1</v>
      </c>
      <c r="F896" s="169" t="s">
        <v>237</v>
      </c>
      <c r="H896" s="170">
        <v>230</v>
      </c>
      <c r="I896" s="171"/>
      <c r="L896" s="167"/>
      <c r="M896" s="172"/>
      <c r="T896" s="173"/>
      <c r="AT896" s="168" t="s">
        <v>170</v>
      </c>
      <c r="AU896" s="168" t="s">
        <v>92</v>
      </c>
      <c r="AV896" s="14" t="s">
        <v>168</v>
      </c>
      <c r="AW896" s="14" t="s">
        <v>39</v>
      </c>
      <c r="AX896" s="14" t="s">
        <v>90</v>
      </c>
      <c r="AY896" s="168" t="s">
        <v>161</v>
      </c>
    </row>
    <row r="897" spans="2:65" s="1" customFormat="1" ht="33" customHeight="1">
      <c r="B897" s="33"/>
      <c r="C897" s="137" t="s">
        <v>1206</v>
      </c>
      <c r="D897" s="137" t="s">
        <v>163</v>
      </c>
      <c r="E897" s="138" t="s">
        <v>1207</v>
      </c>
      <c r="F897" s="139" t="s">
        <v>1208</v>
      </c>
      <c r="G897" s="140" t="s">
        <v>188</v>
      </c>
      <c r="H897" s="141">
        <v>13.48</v>
      </c>
      <c r="I897" s="142"/>
      <c r="J897" s="143">
        <f>ROUND(I897*H897,2)</f>
        <v>0</v>
      </c>
      <c r="K897" s="139" t="s">
        <v>230</v>
      </c>
      <c r="L897" s="33"/>
      <c r="M897" s="144" t="s">
        <v>1</v>
      </c>
      <c r="N897" s="145" t="s">
        <v>48</v>
      </c>
      <c r="P897" s="146">
        <f>O897*H897</f>
        <v>0</v>
      </c>
      <c r="Q897" s="146">
        <v>0.21851000000000001</v>
      </c>
      <c r="R897" s="146">
        <f>Q897*H897</f>
        <v>2.9455148000000002</v>
      </c>
      <c r="S897" s="146">
        <v>0</v>
      </c>
      <c r="T897" s="147">
        <f>S897*H897</f>
        <v>0</v>
      </c>
      <c r="AR897" s="148" t="s">
        <v>242</v>
      </c>
      <c r="AT897" s="148" t="s">
        <v>163</v>
      </c>
      <c r="AU897" s="148" t="s">
        <v>92</v>
      </c>
      <c r="AY897" s="17" t="s">
        <v>161</v>
      </c>
      <c r="BE897" s="149">
        <f>IF(N897="základní",J897,0)</f>
        <v>0</v>
      </c>
      <c r="BF897" s="149">
        <f>IF(N897="snížená",J897,0)</f>
        <v>0</v>
      </c>
      <c r="BG897" s="149">
        <f>IF(N897="zákl. přenesená",J897,0)</f>
        <v>0</v>
      </c>
      <c r="BH897" s="149">
        <f>IF(N897="sníž. přenesená",J897,0)</f>
        <v>0</v>
      </c>
      <c r="BI897" s="149">
        <f>IF(N897="nulová",J897,0)</f>
        <v>0</v>
      </c>
      <c r="BJ897" s="17" t="s">
        <v>90</v>
      </c>
      <c r="BK897" s="149">
        <f>ROUND(I897*H897,2)</f>
        <v>0</v>
      </c>
      <c r="BL897" s="17" t="s">
        <v>242</v>
      </c>
      <c r="BM897" s="148" t="s">
        <v>1209</v>
      </c>
    </row>
    <row r="898" spans="2:65" s="13" customFormat="1" ht="11.25">
      <c r="B898" s="157"/>
      <c r="D898" s="151" t="s">
        <v>170</v>
      </c>
      <c r="E898" s="158" t="s">
        <v>1</v>
      </c>
      <c r="F898" s="159" t="s">
        <v>1210</v>
      </c>
      <c r="H898" s="160">
        <v>13.48</v>
      </c>
      <c r="I898" s="161"/>
      <c r="L898" s="157"/>
      <c r="M898" s="162"/>
      <c r="T898" s="163"/>
      <c r="AT898" s="158" t="s">
        <v>170</v>
      </c>
      <c r="AU898" s="158" t="s">
        <v>92</v>
      </c>
      <c r="AV898" s="13" t="s">
        <v>92</v>
      </c>
      <c r="AW898" s="13" t="s">
        <v>39</v>
      </c>
      <c r="AX898" s="13" t="s">
        <v>90</v>
      </c>
      <c r="AY898" s="158" t="s">
        <v>161</v>
      </c>
    </row>
    <row r="899" spans="2:65" s="1" customFormat="1" ht="24.2" customHeight="1">
      <c r="B899" s="33"/>
      <c r="C899" s="137" t="s">
        <v>1211</v>
      </c>
      <c r="D899" s="137" t="s">
        <v>163</v>
      </c>
      <c r="E899" s="138" t="s">
        <v>1212</v>
      </c>
      <c r="F899" s="139" t="s">
        <v>1213</v>
      </c>
      <c r="G899" s="140" t="s">
        <v>188</v>
      </c>
      <c r="H899" s="141">
        <v>524.89599999999996</v>
      </c>
      <c r="I899" s="142"/>
      <c r="J899" s="143">
        <f>ROUND(I899*H899,2)</f>
        <v>0</v>
      </c>
      <c r="K899" s="139" t="s">
        <v>167</v>
      </c>
      <c r="L899" s="33"/>
      <c r="M899" s="144" t="s">
        <v>1</v>
      </c>
      <c r="N899" s="145" t="s">
        <v>48</v>
      </c>
      <c r="P899" s="146">
        <f>O899*H899</f>
        <v>0</v>
      </c>
      <c r="Q899" s="146">
        <v>0</v>
      </c>
      <c r="R899" s="146">
        <f>Q899*H899</f>
        <v>0</v>
      </c>
      <c r="S899" s="146">
        <v>0</v>
      </c>
      <c r="T899" s="147">
        <f>S899*H899</f>
        <v>0</v>
      </c>
      <c r="AR899" s="148" t="s">
        <v>242</v>
      </c>
      <c r="AT899" s="148" t="s">
        <v>163</v>
      </c>
      <c r="AU899" s="148" t="s">
        <v>92</v>
      </c>
      <c r="AY899" s="17" t="s">
        <v>161</v>
      </c>
      <c r="BE899" s="149">
        <f>IF(N899="základní",J899,0)</f>
        <v>0</v>
      </c>
      <c r="BF899" s="149">
        <f>IF(N899="snížená",J899,0)</f>
        <v>0</v>
      </c>
      <c r="BG899" s="149">
        <f>IF(N899="zákl. přenesená",J899,0)</f>
        <v>0</v>
      </c>
      <c r="BH899" s="149">
        <f>IF(N899="sníž. přenesená",J899,0)</f>
        <v>0</v>
      </c>
      <c r="BI899" s="149">
        <f>IF(N899="nulová",J899,0)</f>
        <v>0</v>
      </c>
      <c r="BJ899" s="17" t="s">
        <v>90</v>
      </c>
      <c r="BK899" s="149">
        <f>ROUND(I899*H899,2)</f>
        <v>0</v>
      </c>
      <c r="BL899" s="17" t="s">
        <v>242</v>
      </c>
      <c r="BM899" s="148" t="s">
        <v>1214</v>
      </c>
    </row>
    <row r="900" spans="2:65" s="13" customFormat="1" ht="11.25">
      <c r="B900" s="157"/>
      <c r="D900" s="151" t="s">
        <v>170</v>
      </c>
      <c r="E900" s="158" t="s">
        <v>1</v>
      </c>
      <c r="F900" s="159" t="s">
        <v>1215</v>
      </c>
      <c r="H900" s="160">
        <v>461.27600000000001</v>
      </c>
      <c r="I900" s="161"/>
      <c r="L900" s="157"/>
      <c r="M900" s="162"/>
      <c r="T900" s="163"/>
      <c r="AT900" s="158" t="s">
        <v>170</v>
      </c>
      <c r="AU900" s="158" t="s">
        <v>92</v>
      </c>
      <c r="AV900" s="13" t="s">
        <v>92</v>
      </c>
      <c r="AW900" s="13" t="s">
        <v>39</v>
      </c>
      <c r="AX900" s="13" t="s">
        <v>83</v>
      </c>
      <c r="AY900" s="158" t="s">
        <v>161</v>
      </c>
    </row>
    <row r="901" spans="2:65" s="13" customFormat="1" ht="11.25">
      <c r="B901" s="157"/>
      <c r="D901" s="151" t="s">
        <v>170</v>
      </c>
      <c r="E901" s="158" t="s">
        <v>1</v>
      </c>
      <c r="F901" s="159" t="s">
        <v>1216</v>
      </c>
      <c r="H901" s="160">
        <v>63.62</v>
      </c>
      <c r="I901" s="161"/>
      <c r="L901" s="157"/>
      <c r="M901" s="162"/>
      <c r="T901" s="163"/>
      <c r="AT901" s="158" t="s">
        <v>170</v>
      </c>
      <c r="AU901" s="158" t="s">
        <v>92</v>
      </c>
      <c r="AV901" s="13" t="s">
        <v>92</v>
      </c>
      <c r="AW901" s="13" t="s">
        <v>39</v>
      </c>
      <c r="AX901" s="13" t="s">
        <v>83</v>
      </c>
      <c r="AY901" s="158" t="s">
        <v>161</v>
      </c>
    </row>
    <row r="902" spans="2:65" s="14" customFormat="1" ht="11.25">
      <c r="B902" s="167"/>
      <c r="D902" s="151" t="s">
        <v>170</v>
      </c>
      <c r="E902" s="168" t="s">
        <v>1</v>
      </c>
      <c r="F902" s="169" t="s">
        <v>237</v>
      </c>
      <c r="H902" s="170">
        <v>524.89599999999996</v>
      </c>
      <c r="I902" s="171"/>
      <c r="L902" s="167"/>
      <c r="M902" s="172"/>
      <c r="T902" s="173"/>
      <c r="AT902" s="168" t="s">
        <v>170</v>
      </c>
      <c r="AU902" s="168" t="s">
        <v>92</v>
      </c>
      <c r="AV902" s="14" t="s">
        <v>168</v>
      </c>
      <c r="AW902" s="14" t="s">
        <v>39</v>
      </c>
      <c r="AX902" s="14" t="s">
        <v>90</v>
      </c>
      <c r="AY902" s="168" t="s">
        <v>161</v>
      </c>
    </row>
    <row r="903" spans="2:65" s="1" customFormat="1" ht="16.5" customHeight="1">
      <c r="B903" s="33"/>
      <c r="C903" s="137" t="s">
        <v>1217</v>
      </c>
      <c r="D903" s="137" t="s">
        <v>163</v>
      </c>
      <c r="E903" s="138" t="s">
        <v>1218</v>
      </c>
      <c r="F903" s="139" t="s">
        <v>1219</v>
      </c>
      <c r="G903" s="140" t="s">
        <v>188</v>
      </c>
      <c r="H903" s="141">
        <v>752.57600000000002</v>
      </c>
      <c r="I903" s="142"/>
      <c r="J903" s="143">
        <f>ROUND(I903*H903,2)</f>
        <v>0</v>
      </c>
      <c r="K903" s="139" t="s">
        <v>167</v>
      </c>
      <c r="L903" s="33"/>
      <c r="M903" s="144" t="s">
        <v>1</v>
      </c>
      <c r="N903" s="145" t="s">
        <v>48</v>
      </c>
      <c r="P903" s="146">
        <f>O903*H903</f>
        <v>0</v>
      </c>
      <c r="Q903" s="146">
        <v>0</v>
      </c>
      <c r="R903" s="146">
        <f>Q903*H903</f>
        <v>0</v>
      </c>
      <c r="S903" s="146">
        <v>1.4999999999999999E-2</v>
      </c>
      <c r="T903" s="147">
        <f>S903*H903</f>
        <v>11.288639999999999</v>
      </c>
      <c r="AR903" s="148" t="s">
        <v>242</v>
      </c>
      <c r="AT903" s="148" t="s">
        <v>163</v>
      </c>
      <c r="AU903" s="148" t="s">
        <v>92</v>
      </c>
      <c r="AY903" s="17" t="s">
        <v>161</v>
      </c>
      <c r="BE903" s="149">
        <f>IF(N903="základní",J903,0)</f>
        <v>0</v>
      </c>
      <c r="BF903" s="149">
        <f>IF(N903="snížená",J903,0)</f>
        <v>0</v>
      </c>
      <c r="BG903" s="149">
        <f>IF(N903="zákl. přenesená",J903,0)</f>
        <v>0</v>
      </c>
      <c r="BH903" s="149">
        <f>IF(N903="sníž. přenesená",J903,0)</f>
        <v>0</v>
      </c>
      <c r="BI903" s="149">
        <f>IF(N903="nulová",J903,0)</f>
        <v>0</v>
      </c>
      <c r="BJ903" s="17" t="s">
        <v>90</v>
      </c>
      <c r="BK903" s="149">
        <f>ROUND(I903*H903,2)</f>
        <v>0</v>
      </c>
      <c r="BL903" s="17" t="s">
        <v>242</v>
      </c>
      <c r="BM903" s="148" t="s">
        <v>401</v>
      </c>
    </row>
    <row r="904" spans="2:65" s="13" customFormat="1" ht="11.25">
      <c r="B904" s="157"/>
      <c r="D904" s="151" t="s">
        <v>170</v>
      </c>
      <c r="E904" s="158" t="s">
        <v>1</v>
      </c>
      <c r="F904" s="159" t="s">
        <v>1220</v>
      </c>
      <c r="H904" s="160">
        <v>461.27600000000001</v>
      </c>
      <c r="I904" s="161"/>
      <c r="L904" s="157"/>
      <c r="M904" s="162"/>
      <c r="T904" s="163"/>
      <c r="AT904" s="158" t="s">
        <v>170</v>
      </c>
      <c r="AU904" s="158" t="s">
        <v>92</v>
      </c>
      <c r="AV904" s="13" t="s">
        <v>92</v>
      </c>
      <c r="AW904" s="13" t="s">
        <v>39</v>
      </c>
      <c r="AX904" s="13" t="s">
        <v>83</v>
      </c>
      <c r="AY904" s="158" t="s">
        <v>161</v>
      </c>
    </row>
    <row r="905" spans="2:65" s="13" customFormat="1" ht="11.25">
      <c r="B905" s="157"/>
      <c r="D905" s="151" t="s">
        <v>170</v>
      </c>
      <c r="E905" s="158" t="s">
        <v>1</v>
      </c>
      <c r="F905" s="159" t="s">
        <v>1221</v>
      </c>
      <c r="H905" s="160">
        <v>291.3</v>
      </c>
      <c r="I905" s="161"/>
      <c r="L905" s="157"/>
      <c r="M905" s="162"/>
      <c r="T905" s="163"/>
      <c r="AT905" s="158" t="s">
        <v>170</v>
      </c>
      <c r="AU905" s="158" t="s">
        <v>92</v>
      </c>
      <c r="AV905" s="13" t="s">
        <v>92</v>
      </c>
      <c r="AW905" s="13" t="s">
        <v>39</v>
      </c>
      <c r="AX905" s="13" t="s">
        <v>83</v>
      </c>
      <c r="AY905" s="158" t="s">
        <v>161</v>
      </c>
    </row>
    <row r="906" spans="2:65" s="14" customFormat="1" ht="11.25">
      <c r="B906" s="167"/>
      <c r="D906" s="151" t="s">
        <v>170</v>
      </c>
      <c r="E906" s="168" t="s">
        <v>1</v>
      </c>
      <c r="F906" s="169" t="s">
        <v>237</v>
      </c>
      <c r="H906" s="170">
        <v>752.57600000000002</v>
      </c>
      <c r="I906" s="171"/>
      <c r="L906" s="167"/>
      <c r="M906" s="172"/>
      <c r="T906" s="173"/>
      <c r="AT906" s="168" t="s">
        <v>170</v>
      </c>
      <c r="AU906" s="168" t="s">
        <v>92</v>
      </c>
      <c r="AV906" s="14" t="s">
        <v>168</v>
      </c>
      <c r="AW906" s="14" t="s">
        <v>39</v>
      </c>
      <c r="AX906" s="14" t="s">
        <v>90</v>
      </c>
      <c r="AY906" s="168" t="s">
        <v>161</v>
      </c>
    </row>
    <row r="907" spans="2:65" s="1" customFormat="1" ht="24.2" customHeight="1">
      <c r="B907" s="33"/>
      <c r="C907" s="137" t="s">
        <v>1222</v>
      </c>
      <c r="D907" s="137" t="s">
        <v>163</v>
      </c>
      <c r="E907" s="138" t="s">
        <v>1223</v>
      </c>
      <c r="F907" s="139" t="s">
        <v>1224</v>
      </c>
      <c r="G907" s="140" t="s">
        <v>301</v>
      </c>
      <c r="H907" s="141">
        <v>656.9</v>
      </c>
      <c r="I907" s="142"/>
      <c r="J907" s="143">
        <f>ROUND(I907*H907,2)</f>
        <v>0</v>
      </c>
      <c r="K907" s="139" t="s">
        <v>167</v>
      </c>
      <c r="L907" s="33"/>
      <c r="M907" s="144" t="s">
        <v>1</v>
      </c>
      <c r="N907" s="145" t="s">
        <v>48</v>
      </c>
      <c r="P907" s="146">
        <f>O907*H907</f>
        <v>0</v>
      </c>
      <c r="Q907" s="146">
        <v>0</v>
      </c>
      <c r="R907" s="146">
        <f>Q907*H907</f>
        <v>0</v>
      </c>
      <c r="S907" s="146">
        <v>0</v>
      </c>
      <c r="T907" s="147">
        <f>S907*H907</f>
        <v>0</v>
      </c>
      <c r="AR907" s="148" t="s">
        <v>242</v>
      </c>
      <c r="AT907" s="148" t="s">
        <v>163</v>
      </c>
      <c r="AU907" s="148" t="s">
        <v>92</v>
      </c>
      <c r="AY907" s="17" t="s">
        <v>161</v>
      </c>
      <c r="BE907" s="149">
        <f>IF(N907="základní",J907,0)</f>
        <v>0</v>
      </c>
      <c r="BF907" s="149">
        <f>IF(N907="snížená",J907,0)</f>
        <v>0</v>
      </c>
      <c r="BG907" s="149">
        <f>IF(N907="zákl. přenesená",J907,0)</f>
        <v>0</v>
      </c>
      <c r="BH907" s="149">
        <f>IF(N907="sníž. přenesená",J907,0)</f>
        <v>0</v>
      </c>
      <c r="BI907" s="149">
        <f>IF(N907="nulová",J907,0)</f>
        <v>0</v>
      </c>
      <c r="BJ907" s="17" t="s">
        <v>90</v>
      </c>
      <c r="BK907" s="149">
        <f>ROUND(I907*H907,2)</f>
        <v>0</v>
      </c>
      <c r="BL907" s="17" t="s">
        <v>242</v>
      </c>
      <c r="BM907" s="148" t="s">
        <v>1225</v>
      </c>
    </row>
    <row r="908" spans="2:65" s="13" customFormat="1" ht="11.25">
      <c r="B908" s="157"/>
      <c r="D908" s="151" t="s">
        <v>170</v>
      </c>
      <c r="E908" s="158" t="s">
        <v>1</v>
      </c>
      <c r="F908" s="159" t="s">
        <v>1226</v>
      </c>
      <c r="H908" s="160">
        <v>514.9</v>
      </c>
      <c r="I908" s="161"/>
      <c r="L908" s="157"/>
      <c r="M908" s="162"/>
      <c r="T908" s="163"/>
      <c r="AT908" s="158" t="s">
        <v>170</v>
      </c>
      <c r="AU908" s="158" t="s">
        <v>92</v>
      </c>
      <c r="AV908" s="13" t="s">
        <v>92</v>
      </c>
      <c r="AW908" s="13" t="s">
        <v>39</v>
      </c>
      <c r="AX908" s="13" t="s">
        <v>83</v>
      </c>
      <c r="AY908" s="158" t="s">
        <v>161</v>
      </c>
    </row>
    <row r="909" spans="2:65" s="13" customFormat="1" ht="22.5">
      <c r="B909" s="157"/>
      <c r="D909" s="151" t="s">
        <v>170</v>
      </c>
      <c r="E909" s="158" t="s">
        <v>1</v>
      </c>
      <c r="F909" s="159" t="s">
        <v>1227</v>
      </c>
      <c r="H909" s="160">
        <v>142</v>
      </c>
      <c r="I909" s="161"/>
      <c r="L909" s="157"/>
      <c r="M909" s="162"/>
      <c r="T909" s="163"/>
      <c r="AT909" s="158" t="s">
        <v>170</v>
      </c>
      <c r="AU909" s="158" t="s">
        <v>92</v>
      </c>
      <c r="AV909" s="13" t="s">
        <v>92</v>
      </c>
      <c r="AW909" s="13" t="s">
        <v>39</v>
      </c>
      <c r="AX909" s="13" t="s">
        <v>83</v>
      </c>
      <c r="AY909" s="158" t="s">
        <v>161</v>
      </c>
    </row>
    <row r="910" spans="2:65" s="14" customFormat="1" ht="11.25">
      <c r="B910" s="167"/>
      <c r="D910" s="151" t="s">
        <v>170</v>
      </c>
      <c r="E910" s="168" t="s">
        <v>1</v>
      </c>
      <c r="F910" s="169" t="s">
        <v>237</v>
      </c>
      <c r="H910" s="170">
        <v>656.9</v>
      </c>
      <c r="I910" s="171"/>
      <c r="L910" s="167"/>
      <c r="M910" s="172"/>
      <c r="T910" s="173"/>
      <c r="AT910" s="168" t="s">
        <v>170</v>
      </c>
      <c r="AU910" s="168" t="s">
        <v>92</v>
      </c>
      <c r="AV910" s="14" t="s">
        <v>168</v>
      </c>
      <c r="AW910" s="14" t="s">
        <v>39</v>
      </c>
      <c r="AX910" s="14" t="s">
        <v>90</v>
      </c>
      <c r="AY910" s="168" t="s">
        <v>161</v>
      </c>
    </row>
    <row r="911" spans="2:65" s="1" customFormat="1" ht="24.2" customHeight="1">
      <c r="B911" s="33"/>
      <c r="C911" s="137" t="s">
        <v>1228</v>
      </c>
      <c r="D911" s="137" t="s">
        <v>163</v>
      </c>
      <c r="E911" s="138" t="s">
        <v>1229</v>
      </c>
      <c r="F911" s="139" t="s">
        <v>1230</v>
      </c>
      <c r="G911" s="140" t="s">
        <v>166</v>
      </c>
      <c r="H911" s="141">
        <v>12.178000000000001</v>
      </c>
      <c r="I911" s="142"/>
      <c r="J911" s="143">
        <f>ROUND(I911*H911,2)</f>
        <v>0</v>
      </c>
      <c r="K911" s="139" t="s">
        <v>167</v>
      </c>
      <c r="L911" s="33"/>
      <c r="M911" s="144" t="s">
        <v>1</v>
      </c>
      <c r="N911" s="145" t="s">
        <v>48</v>
      </c>
      <c r="P911" s="146">
        <f>O911*H911</f>
        <v>0</v>
      </c>
      <c r="Q911" s="146">
        <v>2.2839999999999999E-2</v>
      </c>
      <c r="R911" s="146">
        <f>Q911*H911</f>
        <v>0.27814552000000003</v>
      </c>
      <c r="S911" s="146">
        <v>0</v>
      </c>
      <c r="T911" s="147">
        <f>S911*H911</f>
        <v>0</v>
      </c>
      <c r="AR911" s="148" t="s">
        <v>242</v>
      </c>
      <c r="AT911" s="148" t="s">
        <v>163</v>
      </c>
      <c r="AU911" s="148" t="s">
        <v>92</v>
      </c>
      <c r="AY911" s="17" t="s">
        <v>161</v>
      </c>
      <c r="BE911" s="149">
        <f>IF(N911="základní",J911,0)</f>
        <v>0</v>
      </c>
      <c r="BF911" s="149">
        <f>IF(N911="snížená",J911,0)</f>
        <v>0</v>
      </c>
      <c r="BG911" s="149">
        <f>IF(N911="zákl. přenesená",J911,0)</f>
        <v>0</v>
      </c>
      <c r="BH911" s="149">
        <f>IF(N911="sníž. přenesená",J911,0)</f>
        <v>0</v>
      </c>
      <c r="BI911" s="149">
        <f>IF(N911="nulová",J911,0)</f>
        <v>0</v>
      </c>
      <c r="BJ911" s="17" t="s">
        <v>90</v>
      </c>
      <c r="BK911" s="149">
        <f>ROUND(I911*H911,2)</f>
        <v>0</v>
      </c>
      <c r="BL911" s="17" t="s">
        <v>242</v>
      </c>
      <c r="BM911" s="148" t="s">
        <v>1231</v>
      </c>
    </row>
    <row r="912" spans="2:65" s="1" customFormat="1" ht="24.2" customHeight="1">
      <c r="B912" s="33"/>
      <c r="C912" s="137" t="s">
        <v>1232</v>
      </c>
      <c r="D912" s="137" t="s">
        <v>163</v>
      </c>
      <c r="E912" s="138" t="s">
        <v>1233</v>
      </c>
      <c r="F912" s="139" t="s">
        <v>1234</v>
      </c>
      <c r="G912" s="140" t="s">
        <v>188</v>
      </c>
      <c r="H912" s="141">
        <v>1412.8130000000001</v>
      </c>
      <c r="I912" s="142"/>
      <c r="J912" s="143">
        <f>ROUND(I912*H912,2)</f>
        <v>0</v>
      </c>
      <c r="K912" s="139" t="s">
        <v>167</v>
      </c>
      <c r="L912" s="33"/>
      <c r="M912" s="144" t="s">
        <v>1</v>
      </c>
      <c r="N912" s="145" t="s">
        <v>48</v>
      </c>
      <c r="P912" s="146">
        <f>O912*H912</f>
        <v>0</v>
      </c>
      <c r="Q912" s="146">
        <v>8.0400000000000003E-3</v>
      </c>
      <c r="R912" s="146">
        <f>Q912*H912</f>
        <v>11.359016520000001</v>
      </c>
      <c r="S912" s="146">
        <v>0</v>
      </c>
      <c r="T912" s="147">
        <f>S912*H912</f>
        <v>0</v>
      </c>
      <c r="AR912" s="148" t="s">
        <v>242</v>
      </c>
      <c r="AT912" s="148" t="s">
        <v>163</v>
      </c>
      <c r="AU912" s="148" t="s">
        <v>92</v>
      </c>
      <c r="AY912" s="17" t="s">
        <v>161</v>
      </c>
      <c r="BE912" s="149">
        <f>IF(N912="základní",J912,0)</f>
        <v>0</v>
      </c>
      <c r="BF912" s="149">
        <f>IF(N912="snížená",J912,0)</f>
        <v>0</v>
      </c>
      <c r="BG912" s="149">
        <f>IF(N912="zákl. přenesená",J912,0)</f>
        <v>0</v>
      </c>
      <c r="BH912" s="149">
        <f>IF(N912="sníž. přenesená",J912,0)</f>
        <v>0</v>
      </c>
      <c r="BI912" s="149">
        <f>IF(N912="nulová",J912,0)</f>
        <v>0</v>
      </c>
      <c r="BJ912" s="17" t="s">
        <v>90</v>
      </c>
      <c r="BK912" s="149">
        <f>ROUND(I912*H912,2)</f>
        <v>0</v>
      </c>
      <c r="BL912" s="17" t="s">
        <v>242</v>
      </c>
      <c r="BM912" s="148" t="s">
        <v>1235</v>
      </c>
    </row>
    <row r="913" spans="2:65" s="13" customFormat="1" ht="33.75">
      <c r="B913" s="157"/>
      <c r="D913" s="151" t="s">
        <v>170</v>
      </c>
      <c r="E913" s="158" t="s">
        <v>1</v>
      </c>
      <c r="F913" s="159" t="s">
        <v>1167</v>
      </c>
      <c r="H913" s="160">
        <v>157.536</v>
      </c>
      <c r="I913" s="161"/>
      <c r="L913" s="157"/>
      <c r="M913" s="162"/>
      <c r="T913" s="163"/>
      <c r="AT913" s="158" t="s">
        <v>170</v>
      </c>
      <c r="AU913" s="158" t="s">
        <v>92</v>
      </c>
      <c r="AV913" s="13" t="s">
        <v>92</v>
      </c>
      <c r="AW913" s="13" t="s">
        <v>39</v>
      </c>
      <c r="AX913" s="13" t="s">
        <v>83</v>
      </c>
      <c r="AY913" s="158" t="s">
        <v>161</v>
      </c>
    </row>
    <row r="914" spans="2:65" s="13" customFormat="1" ht="33.75">
      <c r="B914" s="157"/>
      <c r="D914" s="151" t="s">
        <v>170</v>
      </c>
      <c r="E914" s="158" t="s">
        <v>1</v>
      </c>
      <c r="F914" s="159" t="s">
        <v>1168</v>
      </c>
      <c r="H914" s="160">
        <v>248.346</v>
      </c>
      <c r="I914" s="161"/>
      <c r="L914" s="157"/>
      <c r="M914" s="162"/>
      <c r="T914" s="163"/>
      <c r="AT914" s="158" t="s">
        <v>170</v>
      </c>
      <c r="AU914" s="158" t="s">
        <v>92</v>
      </c>
      <c r="AV914" s="13" t="s">
        <v>92</v>
      </c>
      <c r="AW914" s="13" t="s">
        <v>39</v>
      </c>
      <c r="AX914" s="13" t="s">
        <v>83</v>
      </c>
      <c r="AY914" s="158" t="s">
        <v>161</v>
      </c>
    </row>
    <row r="915" spans="2:65" s="13" customFormat="1" ht="11.25">
      <c r="B915" s="157"/>
      <c r="D915" s="151" t="s">
        <v>170</v>
      </c>
      <c r="E915" s="158" t="s">
        <v>1</v>
      </c>
      <c r="F915" s="159" t="s">
        <v>1169</v>
      </c>
      <c r="H915" s="160">
        <v>207.50299999999999</v>
      </c>
      <c r="I915" s="161"/>
      <c r="L915" s="157"/>
      <c r="M915" s="162"/>
      <c r="T915" s="163"/>
      <c r="AT915" s="158" t="s">
        <v>170</v>
      </c>
      <c r="AU915" s="158" t="s">
        <v>92</v>
      </c>
      <c r="AV915" s="13" t="s">
        <v>92</v>
      </c>
      <c r="AW915" s="13" t="s">
        <v>39</v>
      </c>
      <c r="AX915" s="13" t="s">
        <v>83</v>
      </c>
      <c r="AY915" s="158" t="s">
        <v>161</v>
      </c>
    </row>
    <row r="916" spans="2:65" s="13" customFormat="1" ht="11.25">
      <c r="B916" s="157"/>
      <c r="D916" s="151" t="s">
        <v>170</v>
      </c>
      <c r="E916" s="158" t="s">
        <v>1</v>
      </c>
      <c r="F916" s="159" t="s">
        <v>1170</v>
      </c>
      <c r="H916" s="160">
        <v>198.92500000000001</v>
      </c>
      <c r="I916" s="161"/>
      <c r="L916" s="157"/>
      <c r="M916" s="162"/>
      <c r="T916" s="163"/>
      <c r="AT916" s="158" t="s">
        <v>170</v>
      </c>
      <c r="AU916" s="158" t="s">
        <v>92</v>
      </c>
      <c r="AV916" s="13" t="s">
        <v>92</v>
      </c>
      <c r="AW916" s="13" t="s">
        <v>39</v>
      </c>
      <c r="AX916" s="13" t="s">
        <v>83</v>
      </c>
      <c r="AY916" s="158" t="s">
        <v>161</v>
      </c>
    </row>
    <row r="917" spans="2:65" s="13" customFormat="1" ht="11.25">
      <c r="B917" s="157"/>
      <c r="D917" s="151" t="s">
        <v>170</v>
      </c>
      <c r="E917" s="158" t="s">
        <v>1</v>
      </c>
      <c r="F917" s="159" t="s">
        <v>1171</v>
      </c>
      <c r="H917" s="160">
        <v>82.94</v>
      </c>
      <c r="I917" s="161"/>
      <c r="L917" s="157"/>
      <c r="M917" s="162"/>
      <c r="T917" s="163"/>
      <c r="AT917" s="158" t="s">
        <v>170</v>
      </c>
      <c r="AU917" s="158" t="s">
        <v>92</v>
      </c>
      <c r="AV917" s="13" t="s">
        <v>92</v>
      </c>
      <c r="AW917" s="13" t="s">
        <v>39</v>
      </c>
      <c r="AX917" s="13" t="s">
        <v>83</v>
      </c>
      <c r="AY917" s="158" t="s">
        <v>161</v>
      </c>
    </row>
    <row r="918" spans="2:65" s="13" customFormat="1" ht="22.5">
      <c r="B918" s="157"/>
      <c r="D918" s="151" t="s">
        <v>170</v>
      </c>
      <c r="E918" s="158" t="s">
        <v>1</v>
      </c>
      <c r="F918" s="159" t="s">
        <v>1172</v>
      </c>
      <c r="H918" s="160">
        <v>517.56299999999999</v>
      </c>
      <c r="I918" s="161"/>
      <c r="L918" s="157"/>
      <c r="M918" s="162"/>
      <c r="T918" s="163"/>
      <c r="AT918" s="158" t="s">
        <v>170</v>
      </c>
      <c r="AU918" s="158" t="s">
        <v>92</v>
      </c>
      <c r="AV918" s="13" t="s">
        <v>92</v>
      </c>
      <c r="AW918" s="13" t="s">
        <v>39</v>
      </c>
      <c r="AX918" s="13" t="s">
        <v>83</v>
      </c>
      <c r="AY918" s="158" t="s">
        <v>161</v>
      </c>
    </row>
    <row r="919" spans="2:65" s="14" customFormat="1" ht="11.25">
      <c r="B919" s="167"/>
      <c r="D919" s="151" t="s">
        <v>170</v>
      </c>
      <c r="E919" s="168" t="s">
        <v>1</v>
      </c>
      <c r="F919" s="169" t="s">
        <v>237</v>
      </c>
      <c r="H919" s="170">
        <v>1412.8130000000001</v>
      </c>
      <c r="I919" s="171"/>
      <c r="L919" s="167"/>
      <c r="M919" s="172"/>
      <c r="T919" s="173"/>
      <c r="AT919" s="168" t="s">
        <v>170</v>
      </c>
      <c r="AU919" s="168" t="s">
        <v>92</v>
      </c>
      <c r="AV919" s="14" t="s">
        <v>168</v>
      </c>
      <c r="AW919" s="14" t="s">
        <v>39</v>
      </c>
      <c r="AX919" s="14" t="s">
        <v>90</v>
      </c>
      <c r="AY919" s="168" t="s">
        <v>161</v>
      </c>
    </row>
    <row r="920" spans="2:65" s="1" customFormat="1" ht="24.2" customHeight="1">
      <c r="B920" s="33"/>
      <c r="C920" s="137" t="s">
        <v>815</v>
      </c>
      <c r="D920" s="137" t="s">
        <v>163</v>
      </c>
      <c r="E920" s="138" t="s">
        <v>1236</v>
      </c>
      <c r="F920" s="139" t="s">
        <v>1237</v>
      </c>
      <c r="G920" s="140" t="s">
        <v>188</v>
      </c>
      <c r="H920" s="141">
        <v>1412.8130000000001</v>
      </c>
      <c r="I920" s="142"/>
      <c r="J920" s="143">
        <f>ROUND(I920*H920,2)</f>
        <v>0</v>
      </c>
      <c r="K920" s="139" t="s">
        <v>167</v>
      </c>
      <c r="L920" s="33"/>
      <c r="M920" s="144" t="s">
        <v>1</v>
      </c>
      <c r="N920" s="145" t="s">
        <v>48</v>
      </c>
      <c r="P920" s="146">
        <f>O920*H920</f>
        <v>0</v>
      </c>
      <c r="Q920" s="146">
        <v>0</v>
      </c>
      <c r="R920" s="146">
        <f>Q920*H920</f>
        <v>0</v>
      </c>
      <c r="S920" s="146">
        <v>9.4800000000000006E-3</v>
      </c>
      <c r="T920" s="147">
        <f>S920*H920</f>
        <v>13.393467240000001</v>
      </c>
      <c r="AR920" s="148" t="s">
        <v>242</v>
      </c>
      <c r="AT920" s="148" t="s">
        <v>163</v>
      </c>
      <c r="AU920" s="148" t="s">
        <v>92</v>
      </c>
      <c r="AY920" s="17" t="s">
        <v>161</v>
      </c>
      <c r="BE920" s="149">
        <f>IF(N920="základní",J920,0)</f>
        <v>0</v>
      </c>
      <c r="BF920" s="149">
        <f>IF(N920="snížená",J920,0)</f>
        <v>0</v>
      </c>
      <c r="BG920" s="149">
        <f>IF(N920="zákl. přenesená",J920,0)</f>
        <v>0</v>
      </c>
      <c r="BH920" s="149">
        <f>IF(N920="sníž. přenesená",J920,0)</f>
        <v>0</v>
      </c>
      <c r="BI920" s="149">
        <f>IF(N920="nulová",J920,0)</f>
        <v>0</v>
      </c>
      <c r="BJ920" s="17" t="s">
        <v>90</v>
      </c>
      <c r="BK920" s="149">
        <f>ROUND(I920*H920,2)</f>
        <v>0</v>
      </c>
      <c r="BL920" s="17" t="s">
        <v>242</v>
      </c>
      <c r="BM920" s="148" t="s">
        <v>1238</v>
      </c>
    </row>
    <row r="921" spans="2:65" s="13" customFormat="1" ht="33.75">
      <c r="B921" s="157"/>
      <c r="D921" s="151" t="s">
        <v>170</v>
      </c>
      <c r="E921" s="158" t="s">
        <v>1</v>
      </c>
      <c r="F921" s="159" t="s">
        <v>1167</v>
      </c>
      <c r="H921" s="160">
        <v>157.536</v>
      </c>
      <c r="I921" s="161"/>
      <c r="L921" s="157"/>
      <c r="M921" s="162"/>
      <c r="T921" s="163"/>
      <c r="AT921" s="158" t="s">
        <v>170</v>
      </c>
      <c r="AU921" s="158" t="s">
        <v>92</v>
      </c>
      <c r="AV921" s="13" t="s">
        <v>92</v>
      </c>
      <c r="AW921" s="13" t="s">
        <v>39</v>
      </c>
      <c r="AX921" s="13" t="s">
        <v>83</v>
      </c>
      <c r="AY921" s="158" t="s">
        <v>161</v>
      </c>
    </row>
    <row r="922" spans="2:65" s="13" customFormat="1" ht="33.75">
      <c r="B922" s="157"/>
      <c r="D922" s="151" t="s">
        <v>170</v>
      </c>
      <c r="E922" s="158" t="s">
        <v>1</v>
      </c>
      <c r="F922" s="159" t="s">
        <v>1168</v>
      </c>
      <c r="H922" s="160">
        <v>248.346</v>
      </c>
      <c r="I922" s="161"/>
      <c r="L922" s="157"/>
      <c r="M922" s="162"/>
      <c r="T922" s="163"/>
      <c r="AT922" s="158" t="s">
        <v>170</v>
      </c>
      <c r="AU922" s="158" t="s">
        <v>92</v>
      </c>
      <c r="AV922" s="13" t="s">
        <v>92</v>
      </c>
      <c r="AW922" s="13" t="s">
        <v>39</v>
      </c>
      <c r="AX922" s="13" t="s">
        <v>83</v>
      </c>
      <c r="AY922" s="158" t="s">
        <v>161</v>
      </c>
    </row>
    <row r="923" spans="2:65" s="13" customFormat="1" ht="11.25">
      <c r="B923" s="157"/>
      <c r="D923" s="151" t="s">
        <v>170</v>
      </c>
      <c r="E923" s="158" t="s">
        <v>1</v>
      </c>
      <c r="F923" s="159" t="s">
        <v>1169</v>
      </c>
      <c r="H923" s="160">
        <v>207.50299999999999</v>
      </c>
      <c r="I923" s="161"/>
      <c r="L923" s="157"/>
      <c r="M923" s="162"/>
      <c r="T923" s="163"/>
      <c r="AT923" s="158" t="s">
        <v>170</v>
      </c>
      <c r="AU923" s="158" t="s">
        <v>92</v>
      </c>
      <c r="AV923" s="13" t="s">
        <v>92</v>
      </c>
      <c r="AW923" s="13" t="s">
        <v>39</v>
      </c>
      <c r="AX923" s="13" t="s">
        <v>83</v>
      </c>
      <c r="AY923" s="158" t="s">
        <v>161</v>
      </c>
    </row>
    <row r="924" spans="2:65" s="13" customFormat="1" ht="11.25">
      <c r="B924" s="157"/>
      <c r="D924" s="151" t="s">
        <v>170</v>
      </c>
      <c r="E924" s="158" t="s">
        <v>1</v>
      </c>
      <c r="F924" s="159" t="s">
        <v>1170</v>
      </c>
      <c r="H924" s="160">
        <v>198.92500000000001</v>
      </c>
      <c r="I924" s="161"/>
      <c r="L924" s="157"/>
      <c r="M924" s="162"/>
      <c r="T924" s="163"/>
      <c r="AT924" s="158" t="s">
        <v>170</v>
      </c>
      <c r="AU924" s="158" t="s">
        <v>92</v>
      </c>
      <c r="AV924" s="13" t="s">
        <v>92</v>
      </c>
      <c r="AW924" s="13" t="s">
        <v>39</v>
      </c>
      <c r="AX924" s="13" t="s">
        <v>83</v>
      </c>
      <c r="AY924" s="158" t="s">
        <v>161</v>
      </c>
    </row>
    <row r="925" spans="2:65" s="13" customFormat="1" ht="11.25">
      <c r="B925" s="157"/>
      <c r="D925" s="151" t="s">
        <v>170</v>
      </c>
      <c r="E925" s="158" t="s">
        <v>1</v>
      </c>
      <c r="F925" s="159" t="s">
        <v>1171</v>
      </c>
      <c r="H925" s="160">
        <v>82.94</v>
      </c>
      <c r="I925" s="161"/>
      <c r="L925" s="157"/>
      <c r="M925" s="162"/>
      <c r="T925" s="163"/>
      <c r="AT925" s="158" t="s">
        <v>170</v>
      </c>
      <c r="AU925" s="158" t="s">
        <v>92</v>
      </c>
      <c r="AV925" s="13" t="s">
        <v>92</v>
      </c>
      <c r="AW925" s="13" t="s">
        <v>39</v>
      </c>
      <c r="AX925" s="13" t="s">
        <v>83</v>
      </c>
      <c r="AY925" s="158" t="s">
        <v>161</v>
      </c>
    </row>
    <row r="926" spans="2:65" s="13" customFormat="1" ht="22.5">
      <c r="B926" s="157"/>
      <c r="D926" s="151" t="s">
        <v>170</v>
      </c>
      <c r="E926" s="158" t="s">
        <v>1</v>
      </c>
      <c r="F926" s="159" t="s">
        <v>1172</v>
      </c>
      <c r="H926" s="160">
        <v>517.56299999999999</v>
      </c>
      <c r="I926" s="161"/>
      <c r="L926" s="157"/>
      <c r="M926" s="162"/>
      <c r="T926" s="163"/>
      <c r="AT926" s="158" t="s">
        <v>170</v>
      </c>
      <c r="AU926" s="158" t="s">
        <v>92</v>
      </c>
      <c r="AV926" s="13" t="s">
        <v>92</v>
      </c>
      <c r="AW926" s="13" t="s">
        <v>39</v>
      </c>
      <c r="AX926" s="13" t="s">
        <v>83</v>
      </c>
      <c r="AY926" s="158" t="s">
        <v>161</v>
      </c>
    </row>
    <row r="927" spans="2:65" s="14" customFormat="1" ht="11.25">
      <c r="B927" s="167"/>
      <c r="D927" s="151" t="s">
        <v>170</v>
      </c>
      <c r="E927" s="168" t="s">
        <v>1</v>
      </c>
      <c r="F927" s="169" t="s">
        <v>237</v>
      </c>
      <c r="H927" s="170">
        <v>1412.8130000000001</v>
      </c>
      <c r="I927" s="171"/>
      <c r="L927" s="167"/>
      <c r="M927" s="172"/>
      <c r="T927" s="173"/>
      <c r="AT927" s="168" t="s">
        <v>170</v>
      </c>
      <c r="AU927" s="168" t="s">
        <v>92</v>
      </c>
      <c r="AV927" s="14" t="s">
        <v>168</v>
      </c>
      <c r="AW927" s="14" t="s">
        <v>39</v>
      </c>
      <c r="AX927" s="14" t="s">
        <v>90</v>
      </c>
      <c r="AY927" s="168" t="s">
        <v>161</v>
      </c>
    </row>
    <row r="928" spans="2:65" s="1" customFormat="1" ht="16.5" customHeight="1">
      <c r="B928" s="33"/>
      <c r="C928" s="137" t="s">
        <v>1239</v>
      </c>
      <c r="D928" s="137" t="s">
        <v>163</v>
      </c>
      <c r="E928" s="138" t="s">
        <v>1240</v>
      </c>
      <c r="F928" s="139" t="s">
        <v>1241</v>
      </c>
      <c r="G928" s="140" t="s">
        <v>301</v>
      </c>
      <c r="H928" s="141">
        <v>3068.085</v>
      </c>
      <c r="I928" s="142"/>
      <c r="J928" s="143">
        <f>ROUND(I928*H928,2)</f>
        <v>0</v>
      </c>
      <c r="K928" s="139" t="s">
        <v>167</v>
      </c>
      <c r="L928" s="33"/>
      <c r="M928" s="144" t="s">
        <v>1</v>
      </c>
      <c r="N928" s="145" t="s">
        <v>48</v>
      </c>
      <c r="P928" s="146">
        <f>O928*H928</f>
        <v>0</v>
      </c>
      <c r="Q928" s="146">
        <v>3.0000000000000001E-5</v>
      </c>
      <c r="R928" s="146">
        <f>Q928*H928</f>
        <v>9.2042550000000001E-2</v>
      </c>
      <c r="S928" s="146">
        <v>0</v>
      </c>
      <c r="T928" s="147">
        <f>S928*H928</f>
        <v>0</v>
      </c>
      <c r="AR928" s="148" t="s">
        <v>242</v>
      </c>
      <c r="AT928" s="148" t="s">
        <v>163</v>
      </c>
      <c r="AU928" s="148" t="s">
        <v>92</v>
      </c>
      <c r="AY928" s="17" t="s">
        <v>161</v>
      </c>
      <c r="BE928" s="149">
        <f>IF(N928="základní",J928,0)</f>
        <v>0</v>
      </c>
      <c r="BF928" s="149">
        <f>IF(N928="snížená",J928,0)</f>
        <v>0</v>
      </c>
      <c r="BG928" s="149">
        <f>IF(N928="zákl. přenesená",J928,0)</f>
        <v>0</v>
      </c>
      <c r="BH928" s="149">
        <f>IF(N928="sníž. přenesená",J928,0)</f>
        <v>0</v>
      </c>
      <c r="BI928" s="149">
        <f>IF(N928="nulová",J928,0)</f>
        <v>0</v>
      </c>
      <c r="BJ928" s="17" t="s">
        <v>90</v>
      </c>
      <c r="BK928" s="149">
        <f>ROUND(I928*H928,2)</f>
        <v>0</v>
      </c>
      <c r="BL928" s="17" t="s">
        <v>242</v>
      </c>
      <c r="BM928" s="148" t="s">
        <v>1242</v>
      </c>
    </row>
    <row r="929" spans="2:65" s="13" customFormat="1" ht="22.5">
      <c r="B929" s="157"/>
      <c r="D929" s="151" t="s">
        <v>170</v>
      </c>
      <c r="E929" s="158" t="s">
        <v>1</v>
      </c>
      <c r="F929" s="159" t="s">
        <v>1243</v>
      </c>
      <c r="H929" s="160">
        <v>393.84</v>
      </c>
      <c r="I929" s="161"/>
      <c r="L929" s="157"/>
      <c r="M929" s="162"/>
      <c r="T929" s="163"/>
      <c r="AT929" s="158" t="s">
        <v>170</v>
      </c>
      <c r="AU929" s="158" t="s">
        <v>92</v>
      </c>
      <c r="AV929" s="13" t="s">
        <v>92</v>
      </c>
      <c r="AW929" s="13" t="s">
        <v>39</v>
      </c>
      <c r="AX929" s="13" t="s">
        <v>83</v>
      </c>
      <c r="AY929" s="158" t="s">
        <v>161</v>
      </c>
    </row>
    <row r="930" spans="2:65" s="13" customFormat="1" ht="33.75">
      <c r="B930" s="157"/>
      <c r="D930" s="151" t="s">
        <v>170</v>
      </c>
      <c r="E930" s="158" t="s">
        <v>1</v>
      </c>
      <c r="F930" s="159" t="s">
        <v>1244</v>
      </c>
      <c r="H930" s="160">
        <v>544.32000000000005</v>
      </c>
      <c r="I930" s="161"/>
      <c r="L930" s="157"/>
      <c r="M930" s="162"/>
      <c r="T930" s="163"/>
      <c r="AT930" s="158" t="s">
        <v>170</v>
      </c>
      <c r="AU930" s="158" t="s">
        <v>92</v>
      </c>
      <c r="AV930" s="13" t="s">
        <v>92</v>
      </c>
      <c r="AW930" s="13" t="s">
        <v>39</v>
      </c>
      <c r="AX930" s="13" t="s">
        <v>83</v>
      </c>
      <c r="AY930" s="158" t="s">
        <v>161</v>
      </c>
    </row>
    <row r="931" spans="2:65" s="13" customFormat="1" ht="11.25">
      <c r="B931" s="157"/>
      <c r="D931" s="151" t="s">
        <v>170</v>
      </c>
      <c r="E931" s="158" t="s">
        <v>1</v>
      </c>
      <c r="F931" s="159" t="s">
        <v>1245</v>
      </c>
      <c r="H931" s="160">
        <v>454.8</v>
      </c>
      <c r="I931" s="161"/>
      <c r="L931" s="157"/>
      <c r="M931" s="162"/>
      <c r="T931" s="163"/>
      <c r="AT931" s="158" t="s">
        <v>170</v>
      </c>
      <c r="AU931" s="158" t="s">
        <v>92</v>
      </c>
      <c r="AV931" s="13" t="s">
        <v>92</v>
      </c>
      <c r="AW931" s="13" t="s">
        <v>39</v>
      </c>
      <c r="AX931" s="13" t="s">
        <v>83</v>
      </c>
      <c r="AY931" s="158" t="s">
        <v>161</v>
      </c>
    </row>
    <row r="932" spans="2:65" s="13" customFormat="1" ht="11.25">
      <c r="B932" s="157"/>
      <c r="D932" s="151" t="s">
        <v>170</v>
      </c>
      <c r="E932" s="158" t="s">
        <v>1</v>
      </c>
      <c r="F932" s="159" t="s">
        <v>1246</v>
      </c>
      <c r="H932" s="160">
        <v>436</v>
      </c>
      <c r="I932" s="161"/>
      <c r="L932" s="157"/>
      <c r="M932" s="162"/>
      <c r="T932" s="163"/>
      <c r="AT932" s="158" t="s">
        <v>170</v>
      </c>
      <c r="AU932" s="158" t="s">
        <v>92</v>
      </c>
      <c r="AV932" s="13" t="s">
        <v>92</v>
      </c>
      <c r="AW932" s="13" t="s">
        <v>39</v>
      </c>
      <c r="AX932" s="13" t="s">
        <v>83</v>
      </c>
      <c r="AY932" s="158" t="s">
        <v>161</v>
      </c>
    </row>
    <row r="933" spans="2:65" s="13" customFormat="1" ht="11.25">
      <c r="B933" s="157"/>
      <c r="D933" s="151" t="s">
        <v>170</v>
      </c>
      <c r="E933" s="158" t="s">
        <v>1</v>
      </c>
      <c r="F933" s="159" t="s">
        <v>1247</v>
      </c>
      <c r="H933" s="160">
        <v>204</v>
      </c>
      <c r="I933" s="161"/>
      <c r="L933" s="157"/>
      <c r="M933" s="162"/>
      <c r="T933" s="163"/>
      <c r="AT933" s="158" t="s">
        <v>170</v>
      </c>
      <c r="AU933" s="158" t="s">
        <v>92</v>
      </c>
      <c r="AV933" s="13" t="s">
        <v>92</v>
      </c>
      <c r="AW933" s="13" t="s">
        <v>39</v>
      </c>
      <c r="AX933" s="13" t="s">
        <v>83</v>
      </c>
      <c r="AY933" s="158" t="s">
        <v>161</v>
      </c>
    </row>
    <row r="934" spans="2:65" s="13" customFormat="1" ht="22.5">
      <c r="B934" s="157"/>
      <c r="D934" s="151" t="s">
        <v>170</v>
      </c>
      <c r="E934" s="158" t="s">
        <v>1</v>
      </c>
      <c r="F934" s="159" t="s">
        <v>1248</v>
      </c>
      <c r="H934" s="160">
        <v>1035.125</v>
      </c>
      <c r="I934" s="161"/>
      <c r="L934" s="157"/>
      <c r="M934" s="162"/>
      <c r="T934" s="163"/>
      <c r="AT934" s="158" t="s">
        <v>170</v>
      </c>
      <c r="AU934" s="158" t="s">
        <v>92</v>
      </c>
      <c r="AV934" s="13" t="s">
        <v>92</v>
      </c>
      <c r="AW934" s="13" t="s">
        <v>39</v>
      </c>
      <c r="AX934" s="13" t="s">
        <v>83</v>
      </c>
      <c r="AY934" s="158" t="s">
        <v>161</v>
      </c>
    </row>
    <row r="935" spans="2:65" s="14" customFormat="1" ht="11.25">
      <c r="B935" s="167"/>
      <c r="D935" s="151" t="s">
        <v>170</v>
      </c>
      <c r="E935" s="168" t="s">
        <v>1</v>
      </c>
      <c r="F935" s="169" t="s">
        <v>237</v>
      </c>
      <c r="H935" s="170">
        <v>3068.085</v>
      </c>
      <c r="I935" s="171"/>
      <c r="L935" s="167"/>
      <c r="M935" s="172"/>
      <c r="T935" s="173"/>
      <c r="AT935" s="168" t="s">
        <v>170</v>
      </c>
      <c r="AU935" s="168" t="s">
        <v>92</v>
      </c>
      <c r="AV935" s="14" t="s">
        <v>168</v>
      </c>
      <c r="AW935" s="14" t="s">
        <v>39</v>
      </c>
      <c r="AX935" s="14" t="s">
        <v>90</v>
      </c>
      <c r="AY935" s="168" t="s">
        <v>161</v>
      </c>
    </row>
    <row r="936" spans="2:65" s="1" customFormat="1" ht="24.2" customHeight="1">
      <c r="B936" s="33"/>
      <c r="C936" s="137" t="s">
        <v>820</v>
      </c>
      <c r="D936" s="137" t="s">
        <v>163</v>
      </c>
      <c r="E936" s="138" t="s">
        <v>1249</v>
      </c>
      <c r="F936" s="139" t="s">
        <v>1250</v>
      </c>
      <c r="G936" s="140" t="s">
        <v>188</v>
      </c>
      <c r="H936" s="141">
        <v>1412.8130000000001</v>
      </c>
      <c r="I936" s="142"/>
      <c r="J936" s="143">
        <f>ROUND(I936*H936,2)</f>
        <v>0</v>
      </c>
      <c r="K936" s="139" t="s">
        <v>167</v>
      </c>
      <c r="L936" s="33"/>
      <c r="M936" s="144" t="s">
        <v>1</v>
      </c>
      <c r="N936" s="145" t="s">
        <v>48</v>
      </c>
      <c r="P936" s="146">
        <f>O936*H936</f>
        <v>0</v>
      </c>
      <c r="Q936" s="146">
        <v>1.8000000000000001E-4</v>
      </c>
      <c r="R936" s="146">
        <f>Q936*H936</f>
        <v>0.25430634000000002</v>
      </c>
      <c r="S936" s="146">
        <v>0</v>
      </c>
      <c r="T936" s="147">
        <f>S936*H936</f>
        <v>0</v>
      </c>
      <c r="AR936" s="148" t="s">
        <v>242</v>
      </c>
      <c r="AT936" s="148" t="s">
        <v>163</v>
      </c>
      <c r="AU936" s="148" t="s">
        <v>92</v>
      </c>
      <c r="AY936" s="17" t="s">
        <v>161</v>
      </c>
      <c r="BE936" s="149">
        <f>IF(N936="základní",J936,0)</f>
        <v>0</v>
      </c>
      <c r="BF936" s="149">
        <f>IF(N936="snížená",J936,0)</f>
        <v>0</v>
      </c>
      <c r="BG936" s="149">
        <f>IF(N936="zákl. přenesená",J936,0)</f>
        <v>0</v>
      </c>
      <c r="BH936" s="149">
        <f>IF(N936="sníž. přenesená",J936,0)</f>
        <v>0</v>
      </c>
      <c r="BI936" s="149">
        <f>IF(N936="nulová",J936,0)</f>
        <v>0</v>
      </c>
      <c r="BJ936" s="17" t="s">
        <v>90</v>
      </c>
      <c r="BK936" s="149">
        <f>ROUND(I936*H936,2)</f>
        <v>0</v>
      </c>
      <c r="BL936" s="17" t="s">
        <v>242</v>
      </c>
      <c r="BM936" s="148" t="s">
        <v>1251</v>
      </c>
    </row>
    <row r="937" spans="2:65" s="13" customFormat="1" ht="33.75">
      <c r="B937" s="157"/>
      <c r="D937" s="151" t="s">
        <v>170</v>
      </c>
      <c r="E937" s="158" t="s">
        <v>1</v>
      </c>
      <c r="F937" s="159" t="s">
        <v>1167</v>
      </c>
      <c r="H937" s="160">
        <v>157.536</v>
      </c>
      <c r="I937" s="161"/>
      <c r="L937" s="157"/>
      <c r="M937" s="162"/>
      <c r="T937" s="163"/>
      <c r="AT937" s="158" t="s">
        <v>170</v>
      </c>
      <c r="AU937" s="158" t="s">
        <v>92</v>
      </c>
      <c r="AV937" s="13" t="s">
        <v>92</v>
      </c>
      <c r="AW937" s="13" t="s">
        <v>39</v>
      </c>
      <c r="AX937" s="13" t="s">
        <v>83</v>
      </c>
      <c r="AY937" s="158" t="s">
        <v>161</v>
      </c>
    </row>
    <row r="938" spans="2:65" s="13" customFormat="1" ht="33.75">
      <c r="B938" s="157"/>
      <c r="D938" s="151" t="s">
        <v>170</v>
      </c>
      <c r="E938" s="158" t="s">
        <v>1</v>
      </c>
      <c r="F938" s="159" t="s">
        <v>1168</v>
      </c>
      <c r="H938" s="160">
        <v>248.346</v>
      </c>
      <c r="I938" s="161"/>
      <c r="L938" s="157"/>
      <c r="M938" s="162"/>
      <c r="T938" s="163"/>
      <c r="AT938" s="158" t="s">
        <v>170</v>
      </c>
      <c r="AU938" s="158" t="s">
        <v>92</v>
      </c>
      <c r="AV938" s="13" t="s">
        <v>92</v>
      </c>
      <c r="AW938" s="13" t="s">
        <v>39</v>
      </c>
      <c r="AX938" s="13" t="s">
        <v>83</v>
      </c>
      <c r="AY938" s="158" t="s">
        <v>161</v>
      </c>
    </row>
    <row r="939" spans="2:65" s="13" customFormat="1" ht="11.25">
      <c r="B939" s="157"/>
      <c r="D939" s="151" t="s">
        <v>170</v>
      </c>
      <c r="E939" s="158" t="s">
        <v>1</v>
      </c>
      <c r="F939" s="159" t="s">
        <v>1169</v>
      </c>
      <c r="H939" s="160">
        <v>207.50299999999999</v>
      </c>
      <c r="I939" s="161"/>
      <c r="L939" s="157"/>
      <c r="M939" s="162"/>
      <c r="T939" s="163"/>
      <c r="AT939" s="158" t="s">
        <v>170</v>
      </c>
      <c r="AU939" s="158" t="s">
        <v>92</v>
      </c>
      <c r="AV939" s="13" t="s">
        <v>92</v>
      </c>
      <c r="AW939" s="13" t="s">
        <v>39</v>
      </c>
      <c r="AX939" s="13" t="s">
        <v>83</v>
      </c>
      <c r="AY939" s="158" t="s">
        <v>161</v>
      </c>
    </row>
    <row r="940" spans="2:65" s="13" customFormat="1" ht="11.25">
      <c r="B940" s="157"/>
      <c r="D940" s="151" t="s">
        <v>170</v>
      </c>
      <c r="E940" s="158" t="s">
        <v>1</v>
      </c>
      <c r="F940" s="159" t="s">
        <v>1170</v>
      </c>
      <c r="H940" s="160">
        <v>198.92500000000001</v>
      </c>
      <c r="I940" s="161"/>
      <c r="L940" s="157"/>
      <c r="M940" s="162"/>
      <c r="T940" s="163"/>
      <c r="AT940" s="158" t="s">
        <v>170</v>
      </c>
      <c r="AU940" s="158" t="s">
        <v>92</v>
      </c>
      <c r="AV940" s="13" t="s">
        <v>92</v>
      </c>
      <c r="AW940" s="13" t="s">
        <v>39</v>
      </c>
      <c r="AX940" s="13" t="s">
        <v>83</v>
      </c>
      <c r="AY940" s="158" t="s">
        <v>161</v>
      </c>
    </row>
    <row r="941" spans="2:65" s="13" customFormat="1" ht="11.25">
      <c r="B941" s="157"/>
      <c r="D941" s="151" t="s">
        <v>170</v>
      </c>
      <c r="E941" s="158" t="s">
        <v>1</v>
      </c>
      <c r="F941" s="159" t="s">
        <v>1171</v>
      </c>
      <c r="H941" s="160">
        <v>82.94</v>
      </c>
      <c r="I941" s="161"/>
      <c r="L941" s="157"/>
      <c r="M941" s="162"/>
      <c r="T941" s="163"/>
      <c r="AT941" s="158" t="s">
        <v>170</v>
      </c>
      <c r="AU941" s="158" t="s">
        <v>92</v>
      </c>
      <c r="AV941" s="13" t="s">
        <v>92</v>
      </c>
      <c r="AW941" s="13" t="s">
        <v>39</v>
      </c>
      <c r="AX941" s="13" t="s">
        <v>83</v>
      </c>
      <c r="AY941" s="158" t="s">
        <v>161</v>
      </c>
    </row>
    <row r="942" spans="2:65" s="13" customFormat="1" ht="22.5">
      <c r="B942" s="157"/>
      <c r="D942" s="151" t="s">
        <v>170</v>
      </c>
      <c r="E942" s="158" t="s">
        <v>1</v>
      </c>
      <c r="F942" s="159" t="s">
        <v>1172</v>
      </c>
      <c r="H942" s="160">
        <v>517.56299999999999</v>
      </c>
      <c r="I942" s="161"/>
      <c r="L942" s="157"/>
      <c r="M942" s="162"/>
      <c r="T942" s="163"/>
      <c r="AT942" s="158" t="s">
        <v>170</v>
      </c>
      <c r="AU942" s="158" t="s">
        <v>92</v>
      </c>
      <c r="AV942" s="13" t="s">
        <v>92</v>
      </c>
      <c r="AW942" s="13" t="s">
        <v>39</v>
      </c>
      <c r="AX942" s="13" t="s">
        <v>83</v>
      </c>
      <c r="AY942" s="158" t="s">
        <v>161</v>
      </c>
    </row>
    <row r="943" spans="2:65" s="14" customFormat="1" ht="11.25">
      <c r="B943" s="167"/>
      <c r="D943" s="151" t="s">
        <v>170</v>
      </c>
      <c r="E943" s="168" t="s">
        <v>1</v>
      </c>
      <c r="F943" s="169" t="s">
        <v>237</v>
      </c>
      <c r="H943" s="170">
        <v>1412.8130000000001</v>
      </c>
      <c r="I943" s="171"/>
      <c r="L943" s="167"/>
      <c r="M943" s="172"/>
      <c r="T943" s="173"/>
      <c r="AT943" s="168" t="s">
        <v>170</v>
      </c>
      <c r="AU943" s="168" t="s">
        <v>92</v>
      </c>
      <c r="AV943" s="14" t="s">
        <v>168</v>
      </c>
      <c r="AW943" s="14" t="s">
        <v>39</v>
      </c>
      <c r="AX943" s="14" t="s">
        <v>90</v>
      </c>
      <c r="AY943" s="168" t="s">
        <v>161</v>
      </c>
    </row>
    <row r="944" spans="2:65" s="1" customFormat="1" ht="16.5" customHeight="1">
      <c r="B944" s="33"/>
      <c r="C944" s="137" t="s">
        <v>1252</v>
      </c>
      <c r="D944" s="137" t="s">
        <v>163</v>
      </c>
      <c r="E944" s="138" t="s">
        <v>1253</v>
      </c>
      <c r="F944" s="139" t="s">
        <v>1254</v>
      </c>
      <c r="G944" s="140" t="s">
        <v>188</v>
      </c>
      <c r="H944" s="141">
        <v>50.4</v>
      </c>
      <c r="I944" s="142"/>
      <c r="J944" s="143">
        <f>ROUND(I944*H944,2)</f>
        <v>0</v>
      </c>
      <c r="K944" s="139" t="s">
        <v>167</v>
      </c>
      <c r="L944" s="33"/>
      <c r="M944" s="144" t="s">
        <v>1</v>
      </c>
      <c r="N944" s="145" t="s">
        <v>48</v>
      </c>
      <c r="P944" s="146">
        <f>O944*H944</f>
        <v>0</v>
      </c>
      <c r="Q944" s="146">
        <v>0</v>
      </c>
      <c r="R944" s="146">
        <f>Q944*H944</f>
        <v>0</v>
      </c>
      <c r="S944" s="146">
        <v>0</v>
      </c>
      <c r="T944" s="147">
        <f>S944*H944</f>
        <v>0</v>
      </c>
      <c r="AR944" s="148" t="s">
        <v>242</v>
      </c>
      <c r="AT944" s="148" t="s">
        <v>163</v>
      </c>
      <c r="AU944" s="148" t="s">
        <v>92</v>
      </c>
      <c r="AY944" s="17" t="s">
        <v>161</v>
      </c>
      <c r="BE944" s="149">
        <f>IF(N944="základní",J944,0)</f>
        <v>0</v>
      </c>
      <c r="BF944" s="149">
        <f>IF(N944="snížená",J944,0)</f>
        <v>0</v>
      </c>
      <c r="BG944" s="149">
        <f>IF(N944="zákl. přenesená",J944,0)</f>
        <v>0</v>
      </c>
      <c r="BH944" s="149">
        <f>IF(N944="sníž. přenesená",J944,0)</f>
        <v>0</v>
      </c>
      <c r="BI944" s="149">
        <f>IF(N944="nulová",J944,0)</f>
        <v>0</v>
      </c>
      <c r="BJ944" s="17" t="s">
        <v>90</v>
      </c>
      <c r="BK944" s="149">
        <f>ROUND(I944*H944,2)</f>
        <v>0</v>
      </c>
      <c r="BL944" s="17" t="s">
        <v>242</v>
      </c>
      <c r="BM944" s="148" t="s">
        <v>1255</v>
      </c>
    </row>
    <row r="945" spans="2:65" s="13" customFormat="1" ht="11.25">
      <c r="B945" s="157"/>
      <c r="D945" s="151" t="s">
        <v>170</v>
      </c>
      <c r="E945" s="158" t="s">
        <v>1</v>
      </c>
      <c r="F945" s="159" t="s">
        <v>1256</v>
      </c>
      <c r="H945" s="160">
        <v>50.4</v>
      </c>
      <c r="I945" s="161"/>
      <c r="L945" s="157"/>
      <c r="M945" s="162"/>
      <c r="T945" s="163"/>
      <c r="AT945" s="158" t="s">
        <v>170</v>
      </c>
      <c r="AU945" s="158" t="s">
        <v>92</v>
      </c>
      <c r="AV945" s="13" t="s">
        <v>92</v>
      </c>
      <c r="AW945" s="13" t="s">
        <v>39</v>
      </c>
      <c r="AX945" s="13" t="s">
        <v>90</v>
      </c>
      <c r="AY945" s="158" t="s">
        <v>161</v>
      </c>
    </row>
    <row r="946" spans="2:65" s="1" customFormat="1" ht="24.2" customHeight="1">
      <c r="B946" s="33"/>
      <c r="C946" s="137" t="s">
        <v>824</v>
      </c>
      <c r="D946" s="137" t="s">
        <v>163</v>
      </c>
      <c r="E946" s="138" t="s">
        <v>1257</v>
      </c>
      <c r="F946" s="139" t="s">
        <v>1258</v>
      </c>
      <c r="G946" s="140" t="s">
        <v>188</v>
      </c>
      <c r="H946" s="141">
        <v>50.4</v>
      </c>
      <c r="I946" s="142"/>
      <c r="J946" s="143">
        <f>ROUND(I946*H946,2)</f>
        <v>0</v>
      </c>
      <c r="K946" s="139" t="s">
        <v>167</v>
      </c>
      <c r="L946" s="33"/>
      <c r="M946" s="144" t="s">
        <v>1</v>
      </c>
      <c r="N946" s="145" t="s">
        <v>48</v>
      </c>
      <c r="P946" s="146">
        <f>O946*H946</f>
        <v>0</v>
      </c>
      <c r="Q946" s="146">
        <v>1.8000000000000001E-4</v>
      </c>
      <c r="R946" s="146">
        <f>Q946*H946</f>
        <v>9.0720000000000002E-3</v>
      </c>
      <c r="S946" s="146">
        <v>0</v>
      </c>
      <c r="T946" s="147">
        <f>S946*H946</f>
        <v>0</v>
      </c>
      <c r="AR946" s="148" t="s">
        <v>242</v>
      </c>
      <c r="AT946" s="148" t="s">
        <v>163</v>
      </c>
      <c r="AU946" s="148" t="s">
        <v>92</v>
      </c>
      <c r="AY946" s="17" t="s">
        <v>161</v>
      </c>
      <c r="BE946" s="149">
        <f>IF(N946="základní",J946,0)</f>
        <v>0</v>
      </c>
      <c r="BF946" s="149">
        <f>IF(N946="snížená",J946,0)</f>
        <v>0</v>
      </c>
      <c r="BG946" s="149">
        <f>IF(N946="zákl. přenesená",J946,0)</f>
        <v>0</v>
      </c>
      <c r="BH946" s="149">
        <f>IF(N946="sníž. přenesená",J946,0)</f>
        <v>0</v>
      </c>
      <c r="BI946" s="149">
        <f>IF(N946="nulová",J946,0)</f>
        <v>0</v>
      </c>
      <c r="BJ946" s="17" t="s">
        <v>90</v>
      </c>
      <c r="BK946" s="149">
        <f>ROUND(I946*H946,2)</f>
        <v>0</v>
      </c>
      <c r="BL946" s="17" t="s">
        <v>242</v>
      </c>
      <c r="BM946" s="148" t="s">
        <v>1259</v>
      </c>
    </row>
    <row r="947" spans="2:65" s="1" customFormat="1" ht="24.2" customHeight="1">
      <c r="B947" s="33"/>
      <c r="C947" s="137" t="s">
        <v>1260</v>
      </c>
      <c r="D947" s="137" t="s">
        <v>163</v>
      </c>
      <c r="E947" s="138" t="s">
        <v>1261</v>
      </c>
      <c r="F947" s="139" t="s">
        <v>1262</v>
      </c>
      <c r="G947" s="140" t="s">
        <v>301</v>
      </c>
      <c r="H947" s="141">
        <v>67.2</v>
      </c>
      <c r="I947" s="142"/>
      <c r="J947" s="143">
        <f>ROUND(I947*H947,2)</f>
        <v>0</v>
      </c>
      <c r="K947" s="139" t="s">
        <v>167</v>
      </c>
      <c r="L947" s="33"/>
      <c r="M947" s="144" t="s">
        <v>1</v>
      </c>
      <c r="N947" s="145" t="s">
        <v>48</v>
      </c>
      <c r="P947" s="146">
        <f>O947*H947</f>
        <v>0</v>
      </c>
      <c r="Q947" s="146">
        <v>0</v>
      </c>
      <c r="R947" s="146">
        <f>Q947*H947</f>
        <v>0</v>
      </c>
      <c r="S947" s="146">
        <v>0</v>
      </c>
      <c r="T947" s="147">
        <f>S947*H947</f>
        <v>0</v>
      </c>
      <c r="AR947" s="148" t="s">
        <v>242</v>
      </c>
      <c r="AT947" s="148" t="s">
        <v>163</v>
      </c>
      <c r="AU947" s="148" t="s">
        <v>92</v>
      </c>
      <c r="AY947" s="17" t="s">
        <v>161</v>
      </c>
      <c r="BE947" s="149">
        <f>IF(N947="základní",J947,0)</f>
        <v>0</v>
      </c>
      <c r="BF947" s="149">
        <f>IF(N947="snížená",J947,0)</f>
        <v>0</v>
      </c>
      <c r="BG947" s="149">
        <f>IF(N947="zákl. přenesená",J947,0)</f>
        <v>0</v>
      </c>
      <c r="BH947" s="149">
        <f>IF(N947="sníž. přenesená",J947,0)</f>
        <v>0</v>
      </c>
      <c r="BI947" s="149">
        <f>IF(N947="nulová",J947,0)</f>
        <v>0</v>
      </c>
      <c r="BJ947" s="17" t="s">
        <v>90</v>
      </c>
      <c r="BK947" s="149">
        <f>ROUND(I947*H947,2)</f>
        <v>0</v>
      </c>
      <c r="BL947" s="17" t="s">
        <v>242</v>
      </c>
      <c r="BM947" s="148" t="s">
        <v>1263</v>
      </c>
    </row>
    <row r="948" spans="2:65" s="13" customFormat="1" ht="11.25">
      <c r="B948" s="157"/>
      <c r="D948" s="151" t="s">
        <v>170</v>
      </c>
      <c r="E948" s="158" t="s">
        <v>1</v>
      </c>
      <c r="F948" s="159" t="s">
        <v>1264</v>
      </c>
      <c r="H948" s="160">
        <v>67.2</v>
      </c>
      <c r="I948" s="161"/>
      <c r="L948" s="157"/>
      <c r="M948" s="162"/>
      <c r="T948" s="163"/>
      <c r="AT948" s="158" t="s">
        <v>170</v>
      </c>
      <c r="AU948" s="158" t="s">
        <v>92</v>
      </c>
      <c r="AV948" s="13" t="s">
        <v>92</v>
      </c>
      <c r="AW948" s="13" t="s">
        <v>39</v>
      </c>
      <c r="AX948" s="13" t="s">
        <v>90</v>
      </c>
      <c r="AY948" s="158" t="s">
        <v>161</v>
      </c>
    </row>
    <row r="949" spans="2:65" s="1" customFormat="1" ht="24.2" customHeight="1">
      <c r="B949" s="33"/>
      <c r="C949" s="137" t="s">
        <v>831</v>
      </c>
      <c r="D949" s="137" t="s">
        <v>163</v>
      </c>
      <c r="E949" s="138" t="s">
        <v>1265</v>
      </c>
      <c r="F949" s="139" t="s">
        <v>1266</v>
      </c>
      <c r="G949" s="140" t="s">
        <v>166</v>
      </c>
      <c r="H949" s="141">
        <v>1.419</v>
      </c>
      <c r="I949" s="142"/>
      <c r="J949" s="143">
        <f>ROUND(I949*H949,2)</f>
        <v>0</v>
      </c>
      <c r="K949" s="139" t="s">
        <v>167</v>
      </c>
      <c r="L949" s="33"/>
      <c r="M949" s="144" t="s">
        <v>1</v>
      </c>
      <c r="N949" s="145" t="s">
        <v>48</v>
      </c>
      <c r="P949" s="146">
        <f>O949*H949</f>
        <v>0</v>
      </c>
      <c r="Q949" s="146">
        <v>2.7200000000000002E-3</v>
      </c>
      <c r="R949" s="146">
        <f>Q949*H949</f>
        <v>3.8596800000000003E-3</v>
      </c>
      <c r="S949" s="146">
        <v>0</v>
      </c>
      <c r="T949" s="147">
        <f>S949*H949</f>
        <v>0</v>
      </c>
      <c r="AR949" s="148" t="s">
        <v>242</v>
      </c>
      <c r="AT949" s="148" t="s">
        <v>163</v>
      </c>
      <c r="AU949" s="148" t="s">
        <v>92</v>
      </c>
      <c r="AY949" s="17" t="s">
        <v>161</v>
      </c>
      <c r="BE949" s="149">
        <f>IF(N949="základní",J949,0)</f>
        <v>0</v>
      </c>
      <c r="BF949" s="149">
        <f>IF(N949="snížená",J949,0)</f>
        <v>0</v>
      </c>
      <c r="BG949" s="149">
        <f>IF(N949="zákl. přenesená",J949,0)</f>
        <v>0</v>
      </c>
      <c r="BH949" s="149">
        <f>IF(N949="sníž. přenesená",J949,0)</f>
        <v>0</v>
      </c>
      <c r="BI949" s="149">
        <f>IF(N949="nulová",J949,0)</f>
        <v>0</v>
      </c>
      <c r="BJ949" s="17" t="s">
        <v>90</v>
      </c>
      <c r="BK949" s="149">
        <f>ROUND(I949*H949,2)</f>
        <v>0</v>
      </c>
      <c r="BL949" s="17" t="s">
        <v>242</v>
      </c>
      <c r="BM949" s="148" t="s">
        <v>1267</v>
      </c>
    </row>
    <row r="950" spans="2:65" s="1" customFormat="1" ht="24.2" customHeight="1">
      <c r="B950" s="33"/>
      <c r="C950" s="137" t="s">
        <v>1268</v>
      </c>
      <c r="D950" s="137" t="s">
        <v>163</v>
      </c>
      <c r="E950" s="138" t="s">
        <v>1269</v>
      </c>
      <c r="F950" s="139" t="s">
        <v>1270</v>
      </c>
      <c r="G950" s="140" t="s">
        <v>789</v>
      </c>
      <c r="H950" s="191"/>
      <c r="I950" s="142"/>
      <c r="J950" s="143">
        <f>ROUND(I950*H950,2)</f>
        <v>0</v>
      </c>
      <c r="K950" s="139" t="s">
        <v>167</v>
      </c>
      <c r="L950" s="33"/>
      <c r="M950" s="144" t="s">
        <v>1</v>
      </c>
      <c r="N950" s="145" t="s">
        <v>48</v>
      </c>
      <c r="P950" s="146">
        <f>O950*H950</f>
        <v>0</v>
      </c>
      <c r="Q950" s="146">
        <v>0</v>
      </c>
      <c r="R950" s="146">
        <f>Q950*H950</f>
        <v>0</v>
      </c>
      <c r="S950" s="146">
        <v>0</v>
      </c>
      <c r="T950" s="147">
        <f>S950*H950</f>
        <v>0</v>
      </c>
      <c r="AR950" s="148" t="s">
        <v>242</v>
      </c>
      <c r="AT950" s="148" t="s">
        <v>163</v>
      </c>
      <c r="AU950" s="148" t="s">
        <v>92</v>
      </c>
      <c r="AY950" s="17" t="s">
        <v>161</v>
      </c>
      <c r="BE950" s="149">
        <f>IF(N950="základní",J950,0)</f>
        <v>0</v>
      </c>
      <c r="BF950" s="149">
        <f>IF(N950="snížená",J950,0)</f>
        <v>0</v>
      </c>
      <c r="BG950" s="149">
        <f>IF(N950="zákl. přenesená",J950,0)</f>
        <v>0</v>
      </c>
      <c r="BH950" s="149">
        <f>IF(N950="sníž. přenesená",J950,0)</f>
        <v>0</v>
      </c>
      <c r="BI950" s="149">
        <f>IF(N950="nulová",J950,0)</f>
        <v>0</v>
      </c>
      <c r="BJ950" s="17" t="s">
        <v>90</v>
      </c>
      <c r="BK950" s="149">
        <f>ROUND(I950*H950,2)</f>
        <v>0</v>
      </c>
      <c r="BL950" s="17" t="s">
        <v>242</v>
      </c>
      <c r="BM950" s="148" t="s">
        <v>1271</v>
      </c>
    </row>
    <row r="951" spans="2:65" s="11" customFormat="1" ht="22.9" customHeight="1">
      <c r="B951" s="125"/>
      <c r="D951" s="126" t="s">
        <v>82</v>
      </c>
      <c r="E951" s="135" t="s">
        <v>1272</v>
      </c>
      <c r="F951" s="135" t="s">
        <v>1273</v>
      </c>
      <c r="I951" s="128"/>
      <c r="J951" s="136">
        <f>BK951</f>
        <v>0</v>
      </c>
      <c r="L951" s="125"/>
      <c r="M951" s="130"/>
      <c r="P951" s="131">
        <f>SUM(P952:P1042)</f>
        <v>0</v>
      </c>
      <c r="R951" s="131">
        <f>SUM(R952:R1042)</f>
        <v>24.507644600000003</v>
      </c>
      <c r="T951" s="132">
        <f>SUM(T952:T1042)</f>
        <v>6.519799400000001</v>
      </c>
      <c r="AR951" s="126" t="s">
        <v>92</v>
      </c>
      <c r="AT951" s="133" t="s">
        <v>82</v>
      </c>
      <c r="AU951" s="133" t="s">
        <v>90</v>
      </c>
      <c r="AY951" s="126" t="s">
        <v>161</v>
      </c>
      <c r="BK951" s="134">
        <f>SUM(BK952:BK1042)</f>
        <v>0</v>
      </c>
    </row>
    <row r="952" spans="2:65" s="1" customFormat="1" ht="16.5" customHeight="1">
      <c r="B952" s="33"/>
      <c r="C952" s="137" t="s">
        <v>848</v>
      </c>
      <c r="D952" s="137" t="s">
        <v>163</v>
      </c>
      <c r="E952" s="138" t="s">
        <v>1274</v>
      </c>
      <c r="F952" s="139" t="s">
        <v>1275</v>
      </c>
      <c r="G952" s="140" t="s">
        <v>301</v>
      </c>
      <c r="H952" s="141">
        <v>246.1</v>
      </c>
      <c r="I952" s="142"/>
      <c r="J952" s="143">
        <f>ROUND(I952*H952,2)</f>
        <v>0</v>
      </c>
      <c r="K952" s="139" t="s">
        <v>230</v>
      </c>
      <c r="L952" s="33"/>
      <c r="M952" s="144" t="s">
        <v>1</v>
      </c>
      <c r="N952" s="145" t="s">
        <v>48</v>
      </c>
      <c r="P952" s="146">
        <f>O952*H952</f>
        <v>0</v>
      </c>
      <c r="Q952" s="146">
        <v>0</v>
      </c>
      <c r="R952" s="146">
        <f>Q952*H952</f>
        <v>0</v>
      </c>
      <c r="S952" s="146">
        <v>0</v>
      </c>
      <c r="T952" s="147">
        <f>S952*H952</f>
        <v>0</v>
      </c>
      <c r="AR952" s="148" t="s">
        <v>242</v>
      </c>
      <c r="AT952" s="148" t="s">
        <v>163</v>
      </c>
      <c r="AU952" s="148" t="s">
        <v>92</v>
      </c>
      <c r="AY952" s="17" t="s">
        <v>161</v>
      </c>
      <c r="BE952" s="149">
        <f>IF(N952="základní",J952,0)</f>
        <v>0</v>
      </c>
      <c r="BF952" s="149">
        <f>IF(N952="snížená",J952,0)</f>
        <v>0</v>
      </c>
      <c r="BG952" s="149">
        <f>IF(N952="zákl. přenesená",J952,0)</f>
        <v>0</v>
      </c>
      <c r="BH952" s="149">
        <f>IF(N952="sníž. přenesená",J952,0)</f>
        <v>0</v>
      </c>
      <c r="BI952" s="149">
        <f>IF(N952="nulová",J952,0)</f>
        <v>0</v>
      </c>
      <c r="BJ952" s="17" t="s">
        <v>90</v>
      </c>
      <c r="BK952" s="149">
        <f>ROUND(I952*H952,2)</f>
        <v>0</v>
      </c>
      <c r="BL952" s="17" t="s">
        <v>242</v>
      </c>
      <c r="BM952" s="148" t="s">
        <v>1276</v>
      </c>
    </row>
    <row r="953" spans="2:65" s="13" customFormat="1" ht="11.25">
      <c r="B953" s="157"/>
      <c r="D953" s="151" t="s">
        <v>170</v>
      </c>
      <c r="E953" s="158" t="s">
        <v>1</v>
      </c>
      <c r="F953" s="159" t="s">
        <v>1277</v>
      </c>
      <c r="H953" s="160">
        <v>246.1</v>
      </c>
      <c r="I953" s="161"/>
      <c r="L953" s="157"/>
      <c r="M953" s="162"/>
      <c r="T953" s="163"/>
      <c r="AT953" s="158" t="s">
        <v>170</v>
      </c>
      <c r="AU953" s="158" t="s">
        <v>92</v>
      </c>
      <c r="AV953" s="13" t="s">
        <v>92</v>
      </c>
      <c r="AW953" s="13" t="s">
        <v>39</v>
      </c>
      <c r="AX953" s="13" t="s">
        <v>90</v>
      </c>
      <c r="AY953" s="158" t="s">
        <v>161</v>
      </c>
    </row>
    <row r="954" spans="2:65" s="1" customFormat="1" ht="16.5" customHeight="1">
      <c r="B954" s="33"/>
      <c r="C954" s="137" t="s">
        <v>1278</v>
      </c>
      <c r="D954" s="137" t="s">
        <v>163</v>
      </c>
      <c r="E954" s="138" t="s">
        <v>1279</v>
      </c>
      <c r="F954" s="139" t="s">
        <v>1280</v>
      </c>
      <c r="G954" s="140" t="s">
        <v>188</v>
      </c>
      <c r="H954" s="141">
        <v>353.5</v>
      </c>
      <c r="I954" s="142"/>
      <c r="J954" s="143">
        <f>ROUND(I954*H954,2)</f>
        <v>0</v>
      </c>
      <c r="K954" s="139" t="s">
        <v>167</v>
      </c>
      <c r="L954" s="33"/>
      <c r="M954" s="144" t="s">
        <v>1</v>
      </c>
      <c r="N954" s="145" t="s">
        <v>48</v>
      </c>
      <c r="P954" s="146">
        <f>O954*H954</f>
        <v>0</v>
      </c>
      <c r="Q954" s="146">
        <v>0</v>
      </c>
      <c r="R954" s="146">
        <f>Q954*H954</f>
        <v>0</v>
      </c>
      <c r="S954" s="146">
        <v>5.94E-3</v>
      </c>
      <c r="T954" s="147">
        <f>S954*H954</f>
        <v>2.09979</v>
      </c>
      <c r="AR954" s="148" t="s">
        <v>242</v>
      </c>
      <c r="AT954" s="148" t="s">
        <v>163</v>
      </c>
      <c r="AU954" s="148" t="s">
        <v>92</v>
      </c>
      <c r="AY954" s="17" t="s">
        <v>161</v>
      </c>
      <c r="BE954" s="149">
        <f>IF(N954="základní",J954,0)</f>
        <v>0</v>
      </c>
      <c r="BF954" s="149">
        <f>IF(N954="snížená",J954,0)</f>
        <v>0</v>
      </c>
      <c r="BG954" s="149">
        <f>IF(N954="zákl. přenesená",J954,0)</f>
        <v>0</v>
      </c>
      <c r="BH954" s="149">
        <f>IF(N954="sníž. přenesená",J954,0)</f>
        <v>0</v>
      </c>
      <c r="BI954" s="149">
        <f>IF(N954="nulová",J954,0)</f>
        <v>0</v>
      </c>
      <c r="BJ954" s="17" t="s">
        <v>90</v>
      </c>
      <c r="BK954" s="149">
        <f>ROUND(I954*H954,2)</f>
        <v>0</v>
      </c>
      <c r="BL954" s="17" t="s">
        <v>242</v>
      </c>
      <c r="BM954" s="148" t="s">
        <v>1281</v>
      </c>
    </row>
    <row r="955" spans="2:65" s="13" customFormat="1" ht="11.25">
      <c r="B955" s="157"/>
      <c r="D955" s="151" t="s">
        <v>170</v>
      </c>
      <c r="E955" s="158" t="s">
        <v>1</v>
      </c>
      <c r="F955" s="159" t="s">
        <v>1282</v>
      </c>
      <c r="H955" s="160">
        <v>353.5</v>
      </c>
      <c r="I955" s="161"/>
      <c r="L955" s="157"/>
      <c r="M955" s="162"/>
      <c r="T955" s="163"/>
      <c r="AT955" s="158" t="s">
        <v>170</v>
      </c>
      <c r="AU955" s="158" t="s">
        <v>92</v>
      </c>
      <c r="AV955" s="13" t="s">
        <v>92</v>
      </c>
      <c r="AW955" s="13" t="s">
        <v>39</v>
      </c>
      <c r="AX955" s="13" t="s">
        <v>90</v>
      </c>
      <c r="AY955" s="158" t="s">
        <v>161</v>
      </c>
    </row>
    <row r="956" spans="2:65" s="1" customFormat="1" ht="24.2" customHeight="1">
      <c r="B956" s="33"/>
      <c r="C956" s="137" t="s">
        <v>864</v>
      </c>
      <c r="D956" s="137" t="s">
        <v>163</v>
      </c>
      <c r="E956" s="138" t="s">
        <v>1283</v>
      </c>
      <c r="F956" s="139" t="s">
        <v>1284</v>
      </c>
      <c r="G956" s="140" t="s">
        <v>301</v>
      </c>
      <c r="H956" s="141">
        <v>398.47</v>
      </c>
      <c r="I956" s="142"/>
      <c r="J956" s="143">
        <f>ROUND(I956*H956,2)</f>
        <v>0</v>
      </c>
      <c r="K956" s="139" t="s">
        <v>167</v>
      </c>
      <c r="L956" s="33"/>
      <c r="M956" s="144" t="s">
        <v>1</v>
      </c>
      <c r="N956" s="145" t="s">
        <v>48</v>
      </c>
      <c r="P956" s="146">
        <f>O956*H956</f>
        <v>0</v>
      </c>
      <c r="Q956" s="146">
        <v>0</v>
      </c>
      <c r="R956" s="146">
        <f>Q956*H956</f>
        <v>0</v>
      </c>
      <c r="S956" s="146">
        <v>1.91E-3</v>
      </c>
      <c r="T956" s="147">
        <f>S956*H956</f>
        <v>0.76107770000000008</v>
      </c>
      <c r="AR956" s="148" t="s">
        <v>242</v>
      </c>
      <c r="AT956" s="148" t="s">
        <v>163</v>
      </c>
      <c r="AU956" s="148" t="s">
        <v>92</v>
      </c>
      <c r="AY956" s="17" t="s">
        <v>161</v>
      </c>
      <c r="BE956" s="149">
        <f>IF(N956="základní",J956,0)</f>
        <v>0</v>
      </c>
      <c r="BF956" s="149">
        <f>IF(N956="snížená",J956,0)</f>
        <v>0</v>
      </c>
      <c r="BG956" s="149">
        <f>IF(N956="zákl. přenesená",J956,0)</f>
        <v>0</v>
      </c>
      <c r="BH956" s="149">
        <f>IF(N956="sníž. přenesená",J956,0)</f>
        <v>0</v>
      </c>
      <c r="BI956" s="149">
        <f>IF(N956="nulová",J956,0)</f>
        <v>0</v>
      </c>
      <c r="BJ956" s="17" t="s">
        <v>90</v>
      </c>
      <c r="BK956" s="149">
        <f>ROUND(I956*H956,2)</f>
        <v>0</v>
      </c>
      <c r="BL956" s="17" t="s">
        <v>242</v>
      </c>
      <c r="BM956" s="148" t="s">
        <v>1285</v>
      </c>
    </row>
    <row r="957" spans="2:65" s="13" customFormat="1" ht="22.5">
      <c r="B957" s="157"/>
      <c r="D957" s="151" t="s">
        <v>170</v>
      </c>
      <c r="E957" s="158" t="s">
        <v>1</v>
      </c>
      <c r="F957" s="159" t="s">
        <v>1286</v>
      </c>
      <c r="H957" s="160">
        <v>398.47</v>
      </c>
      <c r="I957" s="161"/>
      <c r="L957" s="157"/>
      <c r="M957" s="162"/>
      <c r="T957" s="163"/>
      <c r="AT957" s="158" t="s">
        <v>170</v>
      </c>
      <c r="AU957" s="158" t="s">
        <v>92</v>
      </c>
      <c r="AV957" s="13" t="s">
        <v>92</v>
      </c>
      <c r="AW957" s="13" t="s">
        <v>39</v>
      </c>
      <c r="AX957" s="13" t="s">
        <v>90</v>
      </c>
      <c r="AY957" s="158" t="s">
        <v>161</v>
      </c>
    </row>
    <row r="958" spans="2:65" s="1" customFormat="1" ht="16.5" customHeight="1">
      <c r="B958" s="33"/>
      <c r="C958" s="137" t="s">
        <v>1287</v>
      </c>
      <c r="D958" s="137" t="s">
        <v>163</v>
      </c>
      <c r="E958" s="138" t="s">
        <v>1288</v>
      </c>
      <c r="F958" s="139" t="s">
        <v>1289</v>
      </c>
      <c r="G958" s="140" t="s">
        <v>301</v>
      </c>
      <c r="H958" s="141">
        <v>356.94</v>
      </c>
      <c r="I958" s="142"/>
      <c r="J958" s="143">
        <f>ROUND(I958*H958,2)</f>
        <v>0</v>
      </c>
      <c r="K958" s="139" t="s">
        <v>167</v>
      </c>
      <c r="L958" s="33"/>
      <c r="M958" s="144" t="s">
        <v>1</v>
      </c>
      <c r="N958" s="145" t="s">
        <v>48</v>
      </c>
      <c r="P958" s="146">
        <f>O958*H958</f>
        <v>0</v>
      </c>
      <c r="Q958" s="146">
        <v>0</v>
      </c>
      <c r="R958" s="146">
        <f>Q958*H958</f>
        <v>0</v>
      </c>
      <c r="S958" s="146">
        <v>1.67E-3</v>
      </c>
      <c r="T958" s="147">
        <f>S958*H958</f>
        <v>0.5960898</v>
      </c>
      <c r="AR958" s="148" t="s">
        <v>242</v>
      </c>
      <c r="AT958" s="148" t="s">
        <v>163</v>
      </c>
      <c r="AU958" s="148" t="s">
        <v>92</v>
      </c>
      <c r="AY958" s="17" t="s">
        <v>161</v>
      </c>
      <c r="BE958" s="149">
        <f>IF(N958="základní",J958,0)</f>
        <v>0</v>
      </c>
      <c r="BF958" s="149">
        <f>IF(N958="snížená",J958,0)</f>
        <v>0</v>
      </c>
      <c r="BG958" s="149">
        <f>IF(N958="zákl. přenesená",J958,0)</f>
        <v>0</v>
      </c>
      <c r="BH958" s="149">
        <f>IF(N958="sníž. přenesená",J958,0)</f>
        <v>0</v>
      </c>
      <c r="BI958" s="149">
        <f>IF(N958="nulová",J958,0)</f>
        <v>0</v>
      </c>
      <c r="BJ958" s="17" t="s">
        <v>90</v>
      </c>
      <c r="BK958" s="149">
        <f>ROUND(I958*H958,2)</f>
        <v>0</v>
      </c>
      <c r="BL958" s="17" t="s">
        <v>242</v>
      </c>
      <c r="BM958" s="148" t="s">
        <v>1290</v>
      </c>
    </row>
    <row r="959" spans="2:65" s="13" customFormat="1" ht="11.25">
      <c r="B959" s="157"/>
      <c r="D959" s="151" t="s">
        <v>170</v>
      </c>
      <c r="E959" s="158" t="s">
        <v>1</v>
      </c>
      <c r="F959" s="159" t="s">
        <v>1291</v>
      </c>
      <c r="H959" s="160">
        <v>11.1</v>
      </c>
      <c r="I959" s="161"/>
      <c r="L959" s="157"/>
      <c r="M959" s="162"/>
      <c r="T959" s="163"/>
      <c r="AT959" s="158" t="s">
        <v>170</v>
      </c>
      <c r="AU959" s="158" t="s">
        <v>92</v>
      </c>
      <c r="AV959" s="13" t="s">
        <v>92</v>
      </c>
      <c r="AW959" s="13" t="s">
        <v>39</v>
      </c>
      <c r="AX959" s="13" t="s">
        <v>83</v>
      </c>
      <c r="AY959" s="158" t="s">
        <v>161</v>
      </c>
    </row>
    <row r="960" spans="2:65" s="13" customFormat="1" ht="45">
      <c r="B960" s="157"/>
      <c r="D960" s="151" t="s">
        <v>170</v>
      </c>
      <c r="E960" s="158" t="s">
        <v>1</v>
      </c>
      <c r="F960" s="159" t="s">
        <v>1292</v>
      </c>
      <c r="H960" s="160">
        <v>62.84</v>
      </c>
      <c r="I960" s="161"/>
      <c r="L960" s="157"/>
      <c r="M960" s="162"/>
      <c r="T960" s="163"/>
      <c r="AT960" s="158" t="s">
        <v>170</v>
      </c>
      <c r="AU960" s="158" t="s">
        <v>92</v>
      </c>
      <c r="AV960" s="13" t="s">
        <v>92</v>
      </c>
      <c r="AW960" s="13" t="s">
        <v>39</v>
      </c>
      <c r="AX960" s="13" t="s">
        <v>83</v>
      </c>
      <c r="AY960" s="158" t="s">
        <v>161</v>
      </c>
    </row>
    <row r="961" spans="2:65" s="13" customFormat="1" ht="33.75">
      <c r="B961" s="157"/>
      <c r="D961" s="151" t="s">
        <v>170</v>
      </c>
      <c r="E961" s="158" t="s">
        <v>1</v>
      </c>
      <c r="F961" s="159" t="s">
        <v>1293</v>
      </c>
      <c r="H961" s="160">
        <v>106.65</v>
      </c>
      <c r="I961" s="161"/>
      <c r="L961" s="157"/>
      <c r="M961" s="162"/>
      <c r="T961" s="163"/>
      <c r="AT961" s="158" t="s">
        <v>170</v>
      </c>
      <c r="AU961" s="158" t="s">
        <v>92</v>
      </c>
      <c r="AV961" s="13" t="s">
        <v>92</v>
      </c>
      <c r="AW961" s="13" t="s">
        <v>39</v>
      </c>
      <c r="AX961" s="13" t="s">
        <v>83</v>
      </c>
      <c r="AY961" s="158" t="s">
        <v>161</v>
      </c>
    </row>
    <row r="962" spans="2:65" s="13" customFormat="1" ht="33.75">
      <c r="B962" s="157"/>
      <c r="D962" s="151" t="s">
        <v>170</v>
      </c>
      <c r="E962" s="158" t="s">
        <v>1</v>
      </c>
      <c r="F962" s="159" t="s">
        <v>1294</v>
      </c>
      <c r="H962" s="160">
        <v>74.7</v>
      </c>
      <c r="I962" s="161"/>
      <c r="L962" s="157"/>
      <c r="M962" s="162"/>
      <c r="T962" s="163"/>
      <c r="AT962" s="158" t="s">
        <v>170</v>
      </c>
      <c r="AU962" s="158" t="s">
        <v>92</v>
      </c>
      <c r="AV962" s="13" t="s">
        <v>92</v>
      </c>
      <c r="AW962" s="13" t="s">
        <v>39</v>
      </c>
      <c r="AX962" s="13" t="s">
        <v>83</v>
      </c>
      <c r="AY962" s="158" t="s">
        <v>161</v>
      </c>
    </row>
    <row r="963" spans="2:65" s="13" customFormat="1" ht="33.75">
      <c r="B963" s="157"/>
      <c r="D963" s="151" t="s">
        <v>170</v>
      </c>
      <c r="E963" s="158" t="s">
        <v>1</v>
      </c>
      <c r="F963" s="159" t="s">
        <v>1295</v>
      </c>
      <c r="H963" s="160">
        <v>81.75</v>
      </c>
      <c r="I963" s="161"/>
      <c r="L963" s="157"/>
      <c r="M963" s="162"/>
      <c r="T963" s="163"/>
      <c r="AT963" s="158" t="s">
        <v>170</v>
      </c>
      <c r="AU963" s="158" t="s">
        <v>92</v>
      </c>
      <c r="AV963" s="13" t="s">
        <v>92</v>
      </c>
      <c r="AW963" s="13" t="s">
        <v>39</v>
      </c>
      <c r="AX963" s="13" t="s">
        <v>83</v>
      </c>
      <c r="AY963" s="158" t="s">
        <v>161</v>
      </c>
    </row>
    <row r="964" spans="2:65" s="13" customFormat="1" ht="11.25">
      <c r="B964" s="157"/>
      <c r="D964" s="151" t="s">
        <v>170</v>
      </c>
      <c r="E964" s="158" t="s">
        <v>1</v>
      </c>
      <c r="F964" s="159" t="s">
        <v>1296</v>
      </c>
      <c r="H964" s="160">
        <v>19.899999999999999</v>
      </c>
      <c r="I964" s="161"/>
      <c r="L964" s="157"/>
      <c r="M964" s="162"/>
      <c r="T964" s="163"/>
      <c r="AT964" s="158" t="s">
        <v>170</v>
      </c>
      <c r="AU964" s="158" t="s">
        <v>92</v>
      </c>
      <c r="AV964" s="13" t="s">
        <v>92</v>
      </c>
      <c r="AW964" s="13" t="s">
        <v>39</v>
      </c>
      <c r="AX964" s="13" t="s">
        <v>83</v>
      </c>
      <c r="AY964" s="158" t="s">
        <v>161</v>
      </c>
    </row>
    <row r="965" spans="2:65" s="14" customFormat="1" ht="11.25">
      <c r="B965" s="167"/>
      <c r="D965" s="151" t="s">
        <v>170</v>
      </c>
      <c r="E965" s="168" t="s">
        <v>1</v>
      </c>
      <c r="F965" s="169" t="s">
        <v>237</v>
      </c>
      <c r="H965" s="170">
        <v>356.94</v>
      </c>
      <c r="I965" s="171"/>
      <c r="L965" s="167"/>
      <c r="M965" s="172"/>
      <c r="T965" s="173"/>
      <c r="AT965" s="168" t="s">
        <v>170</v>
      </c>
      <c r="AU965" s="168" t="s">
        <v>92</v>
      </c>
      <c r="AV965" s="14" t="s">
        <v>168</v>
      </c>
      <c r="AW965" s="14" t="s">
        <v>39</v>
      </c>
      <c r="AX965" s="14" t="s">
        <v>90</v>
      </c>
      <c r="AY965" s="168" t="s">
        <v>161</v>
      </c>
    </row>
    <row r="966" spans="2:65" s="1" customFormat="1" ht="21.75" customHeight="1">
      <c r="B966" s="33"/>
      <c r="C966" s="137" t="s">
        <v>874</v>
      </c>
      <c r="D966" s="137" t="s">
        <v>163</v>
      </c>
      <c r="E966" s="138" t="s">
        <v>1297</v>
      </c>
      <c r="F966" s="139" t="s">
        <v>1298</v>
      </c>
      <c r="G966" s="140" t="s">
        <v>301</v>
      </c>
      <c r="H966" s="141">
        <v>221.48</v>
      </c>
      <c r="I966" s="142"/>
      <c r="J966" s="143">
        <f>ROUND(I966*H966,2)</f>
        <v>0</v>
      </c>
      <c r="K966" s="139" t="s">
        <v>167</v>
      </c>
      <c r="L966" s="33"/>
      <c r="M966" s="144" t="s">
        <v>1</v>
      </c>
      <c r="N966" s="145" t="s">
        <v>48</v>
      </c>
      <c r="P966" s="146">
        <f>O966*H966</f>
        <v>0</v>
      </c>
      <c r="Q966" s="146">
        <v>0</v>
      </c>
      <c r="R966" s="146">
        <f>Q966*H966</f>
        <v>0</v>
      </c>
      <c r="S966" s="146">
        <v>2.2300000000000002E-3</v>
      </c>
      <c r="T966" s="147">
        <f>S966*H966</f>
        <v>0.49390040000000002</v>
      </c>
      <c r="AR966" s="148" t="s">
        <v>242</v>
      </c>
      <c r="AT966" s="148" t="s">
        <v>163</v>
      </c>
      <c r="AU966" s="148" t="s">
        <v>92</v>
      </c>
      <c r="AY966" s="17" t="s">
        <v>161</v>
      </c>
      <c r="BE966" s="149">
        <f>IF(N966="základní",J966,0)</f>
        <v>0</v>
      </c>
      <c r="BF966" s="149">
        <f>IF(N966="snížená",J966,0)</f>
        <v>0</v>
      </c>
      <c r="BG966" s="149">
        <f>IF(N966="zákl. přenesená",J966,0)</f>
        <v>0</v>
      </c>
      <c r="BH966" s="149">
        <f>IF(N966="sníž. přenesená",J966,0)</f>
        <v>0</v>
      </c>
      <c r="BI966" s="149">
        <f>IF(N966="nulová",J966,0)</f>
        <v>0</v>
      </c>
      <c r="BJ966" s="17" t="s">
        <v>90</v>
      </c>
      <c r="BK966" s="149">
        <f>ROUND(I966*H966,2)</f>
        <v>0</v>
      </c>
      <c r="BL966" s="17" t="s">
        <v>242</v>
      </c>
      <c r="BM966" s="148" t="s">
        <v>1299</v>
      </c>
    </row>
    <row r="967" spans="2:65" s="13" customFormat="1" ht="45">
      <c r="B967" s="157"/>
      <c r="D967" s="151" t="s">
        <v>170</v>
      </c>
      <c r="E967" s="158" t="s">
        <v>1</v>
      </c>
      <c r="F967" s="159" t="s">
        <v>1300</v>
      </c>
      <c r="H967" s="160">
        <v>221.48</v>
      </c>
      <c r="I967" s="161"/>
      <c r="L967" s="157"/>
      <c r="M967" s="162"/>
      <c r="T967" s="163"/>
      <c r="AT967" s="158" t="s">
        <v>170</v>
      </c>
      <c r="AU967" s="158" t="s">
        <v>92</v>
      </c>
      <c r="AV967" s="13" t="s">
        <v>92</v>
      </c>
      <c r="AW967" s="13" t="s">
        <v>39</v>
      </c>
      <c r="AX967" s="13" t="s">
        <v>90</v>
      </c>
      <c r="AY967" s="158" t="s">
        <v>161</v>
      </c>
    </row>
    <row r="968" spans="2:65" s="1" customFormat="1" ht="16.5" customHeight="1">
      <c r="B968" s="33"/>
      <c r="C968" s="137" t="s">
        <v>1301</v>
      </c>
      <c r="D968" s="137" t="s">
        <v>163</v>
      </c>
      <c r="E968" s="138" t="s">
        <v>1302</v>
      </c>
      <c r="F968" s="139" t="s">
        <v>1303</v>
      </c>
      <c r="G968" s="140" t="s">
        <v>301</v>
      </c>
      <c r="H968" s="141">
        <v>348.55</v>
      </c>
      <c r="I968" s="142"/>
      <c r="J968" s="143">
        <f>ROUND(I968*H968,2)</f>
        <v>0</v>
      </c>
      <c r="K968" s="139" t="s">
        <v>167</v>
      </c>
      <c r="L968" s="33"/>
      <c r="M968" s="144" t="s">
        <v>1</v>
      </c>
      <c r="N968" s="145" t="s">
        <v>48</v>
      </c>
      <c r="P968" s="146">
        <f>O968*H968</f>
        <v>0</v>
      </c>
      <c r="Q968" s="146">
        <v>0</v>
      </c>
      <c r="R968" s="146">
        <f>Q968*H968</f>
        <v>0</v>
      </c>
      <c r="S968" s="146">
        <v>1.75E-3</v>
      </c>
      <c r="T968" s="147">
        <f>S968*H968</f>
        <v>0.60996250000000007</v>
      </c>
      <c r="AR968" s="148" t="s">
        <v>242</v>
      </c>
      <c r="AT968" s="148" t="s">
        <v>163</v>
      </c>
      <c r="AU968" s="148" t="s">
        <v>92</v>
      </c>
      <c r="AY968" s="17" t="s">
        <v>161</v>
      </c>
      <c r="BE968" s="149">
        <f>IF(N968="základní",J968,0)</f>
        <v>0</v>
      </c>
      <c r="BF968" s="149">
        <f>IF(N968="snížená",J968,0)</f>
        <v>0</v>
      </c>
      <c r="BG968" s="149">
        <f>IF(N968="zákl. přenesená",J968,0)</f>
        <v>0</v>
      </c>
      <c r="BH968" s="149">
        <f>IF(N968="sníž. přenesená",J968,0)</f>
        <v>0</v>
      </c>
      <c r="BI968" s="149">
        <f>IF(N968="nulová",J968,0)</f>
        <v>0</v>
      </c>
      <c r="BJ968" s="17" t="s">
        <v>90</v>
      </c>
      <c r="BK968" s="149">
        <f>ROUND(I968*H968,2)</f>
        <v>0</v>
      </c>
      <c r="BL968" s="17" t="s">
        <v>242</v>
      </c>
      <c r="BM968" s="148" t="s">
        <v>1304</v>
      </c>
    </row>
    <row r="969" spans="2:65" s="13" customFormat="1" ht="33.75">
      <c r="B969" s="157"/>
      <c r="D969" s="151" t="s">
        <v>170</v>
      </c>
      <c r="E969" s="158" t="s">
        <v>1</v>
      </c>
      <c r="F969" s="159" t="s">
        <v>1305</v>
      </c>
      <c r="H969" s="160">
        <v>193.05</v>
      </c>
      <c r="I969" s="161"/>
      <c r="L969" s="157"/>
      <c r="M969" s="162"/>
      <c r="T969" s="163"/>
      <c r="AT969" s="158" t="s">
        <v>170</v>
      </c>
      <c r="AU969" s="158" t="s">
        <v>92</v>
      </c>
      <c r="AV969" s="13" t="s">
        <v>92</v>
      </c>
      <c r="AW969" s="13" t="s">
        <v>39</v>
      </c>
      <c r="AX969" s="13" t="s">
        <v>83</v>
      </c>
      <c r="AY969" s="158" t="s">
        <v>161</v>
      </c>
    </row>
    <row r="970" spans="2:65" s="13" customFormat="1" ht="22.5">
      <c r="B970" s="157"/>
      <c r="D970" s="151" t="s">
        <v>170</v>
      </c>
      <c r="E970" s="158" t="s">
        <v>1</v>
      </c>
      <c r="F970" s="159" t="s">
        <v>1306</v>
      </c>
      <c r="H970" s="160">
        <v>155.5</v>
      </c>
      <c r="I970" s="161"/>
      <c r="L970" s="157"/>
      <c r="M970" s="162"/>
      <c r="T970" s="163"/>
      <c r="AT970" s="158" t="s">
        <v>170</v>
      </c>
      <c r="AU970" s="158" t="s">
        <v>92</v>
      </c>
      <c r="AV970" s="13" t="s">
        <v>92</v>
      </c>
      <c r="AW970" s="13" t="s">
        <v>39</v>
      </c>
      <c r="AX970" s="13" t="s">
        <v>83</v>
      </c>
      <c r="AY970" s="158" t="s">
        <v>161</v>
      </c>
    </row>
    <row r="971" spans="2:65" s="14" customFormat="1" ht="11.25">
      <c r="B971" s="167"/>
      <c r="D971" s="151" t="s">
        <v>170</v>
      </c>
      <c r="E971" s="168" t="s">
        <v>1</v>
      </c>
      <c r="F971" s="169" t="s">
        <v>237</v>
      </c>
      <c r="H971" s="170">
        <v>348.55</v>
      </c>
      <c r="I971" s="171"/>
      <c r="L971" s="167"/>
      <c r="M971" s="172"/>
      <c r="T971" s="173"/>
      <c r="AT971" s="168" t="s">
        <v>170</v>
      </c>
      <c r="AU971" s="168" t="s">
        <v>92</v>
      </c>
      <c r="AV971" s="14" t="s">
        <v>168</v>
      </c>
      <c r="AW971" s="14" t="s">
        <v>39</v>
      </c>
      <c r="AX971" s="14" t="s">
        <v>90</v>
      </c>
      <c r="AY971" s="168" t="s">
        <v>161</v>
      </c>
    </row>
    <row r="972" spans="2:65" s="1" customFormat="1" ht="16.5" customHeight="1">
      <c r="B972" s="33"/>
      <c r="C972" s="137" t="s">
        <v>340</v>
      </c>
      <c r="D972" s="137" t="s">
        <v>163</v>
      </c>
      <c r="E972" s="138" t="s">
        <v>1307</v>
      </c>
      <c r="F972" s="139" t="s">
        <v>1308</v>
      </c>
      <c r="G972" s="140" t="s">
        <v>245</v>
      </c>
      <c r="H972" s="141">
        <v>20</v>
      </c>
      <c r="I972" s="142"/>
      <c r="J972" s="143">
        <f>ROUND(I972*H972,2)</f>
        <v>0</v>
      </c>
      <c r="K972" s="139" t="s">
        <v>230</v>
      </c>
      <c r="L972" s="33"/>
      <c r="M972" s="144" t="s">
        <v>1</v>
      </c>
      <c r="N972" s="145" t="s">
        <v>48</v>
      </c>
      <c r="P972" s="146">
        <f>O972*H972</f>
        <v>0</v>
      </c>
      <c r="Q972" s="146">
        <v>0</v>
      </c>
      <c r="R972" s="146">
        <f>Q972*H972</f>
        <v>0</v>
      </c>
      <c r="S972" s="146">
        <v>0</v>
      </c>
      <c r="T972" s="147">
        <f>S972*H972</f>
        <v>0</v>
      </c>
      <c r="AR972" s="148" t="s">
        <v>242</v>
      </c>
      <c r="AT972" s="148" t="s">
        <v>163</v>
      </c>
      <c r="AU972" s="148" t="s">
        <v>92</v>
      </c>
      <c r="AY972" s="17" t="s">
        <v>161</v>
      </c>
      <c r="BE972" s="149">
        <f>IF(N972="základní",J972,0)</f>
        <v>0</v>
      </c>
      <c r="BF972" s="149">
        <f>IF(N972="snížená",J972,0)</f>
        <v>0</v>
      </c>
      <c r="BG972" s="149">
        <f>IF(N972="zákl. přenesená",J972,0)</f>
        <v>0</v>
      </c>
      <c r="BH972" s="149">
        <f>IF(N972="sníž. přenesená",J972,0)</f>
        <v>0</v>
      </c>
      <c r="BI972" s="149">
        <f>IF(N972="nulová",J972,0)</f>
        <v>0</v>
      </c>
      <c r="BJ972" s="17" t="s">
        <v>90</v>
      </c>
      <c r="BK972" s="149">
        <f>ROUND(I972*H972,2)</f>
        <v>0</v>
      </c>
      <c r="BL972" s="17" t="s">
        <v>242</v>
      </c>
      <c r="BM972" s="148" t="s">
        <v>1309</v>
      </c>
    </row>
    <row r="973" spans="2:65" s="13" customFormat="1" ht="11.25">
      <c r="B973" s="157"/>
      <c r="D973" s="151" t="s">
        <v>170</v>
      </c>
      <c r="E973" s="158" t="s">
        <v>1</v>
      </c>
      <c r="F973" s="159" t="s">
        <v>1310</v>
      </c>
      <c r="H973" s="160">
        <v>20</v>
      </c>
      <c r="I973" s="161"/>
      <c r="L973" s="157"/>
      <c r="M973" s="162"/>
      <c r="T973" s="163"/>
      <c r="AT973" s="158" t="s">
        <v>170</v>
      </c>
      <c r="AU973" s="158" t="s">
        <v>92</v>
      </c>
      <c r="AV973" s="13" t="s">
        <v>92</v>
      </c>
      <c r="AW973" s="13" t="s">
        <v>39</v>
      </c>
      <c r="AX973" s="13" t="s">
        <v>90</v>
      </c>
      <c r="AY973" s="158" t="s">
        <v>161</v>
      </c>
    </row>
    <row r="974" spans="2:65" s="1" customFormat="1" ht="33" customHeight="1">
      <c r="B974" s="33"/>
      <c r="C974" s="137" t="s">
        <v>1311</v>
      </c>
      <c r="D974" s="137" t="s">
        <v>163</v>
      </c>
      <c r="E974" s="138" t="s">
        <v>1312</v>
      </c>
      <c r="F974" s="139" t="s">
        <v>1313</v>
      </c>
      <c r="G974" s="140" t="s">
        <v>245</v>
      </c>
      <c r="H974" s="141">
        <v>5</v>
      </c>
      <c r="I974" s="142"/>
      <c r="J974" s="143">
        <f>ROUND(I974*H974,2)</f>
        <v>0</v>
      </c>
      <c r="K974" s="139" t="s">
        <v>167</v>
      </c>
      <c r="L974" s="33"/>
      <c r="M974" s="144" t="s">
        <v>1</v>
      </c>
      <c r="N974" s="145" t="s">
        <v>48</v>
      </c>
      <c r="P974" s="146">
        <f>O974*H974</f>
        <v>0</v>
      </c>
      <c r="Q974" s="146">
        <v>0</v>
      </c>
      <c r="R974" s="146">
        <f>Q974*H974</f>
        <v>0</v>
      </c>
      <c r="S974" s="146">
        <v>1.8799999999999999E-3</v>
      </c>
      <c r="T974" s="147">
        <f>S974*H974</f>
        <v>9.4000000000000004E-3</v>
      </c>
      <c r="AR974" s="148" t="s">
        <v>242</v>
      </c>
      <c r="AT974" s="148" t="s">
        <v>163</v>
      </c>
      <c r="AU974" s="148" t="s">
        <v>92</v>
      </c>
      <c r="AY974" s="17" t="s">
        <v>161</v>
      </c>
      <c r="BE974" s="149">
        <f>IF(N974="základní",J974,0)</f>
        <v>0</v>
      </c>
      <c r="BF974" s="149">
        <f>IF(N974="snížená",J974,0)</f>
        <v>0</v>
      </c>
      <c r="BG974" s="149">
        <f>IF(N974="zákl. přenesená",J974,0)</f>
        <v>0</v>
      </c>
      <c r="BH974" s="149">
        <f>IF(N974="sníž. přenesená",J974,0)</f>
        <v>0</v>
      </c>
      <c r="BI974" s="149">
        <f>IF(N974="nulová",J974,0)</f>
        <v>0</v>
      </c>
      <c r="BJ974" s="17" t="s">
        <v>90</v>
      </c>
      <c r="BK974" s="149">
        <f>ROUND(I974*H974,2)</f>
        <v>0</v>
      </c>
      <c r="BL974" s="17" t="s">
        <v>242</v>
      </c>
      <c r="BM974" s="148" t="s">
        <v>1314</v>
      </c>
    </row>
    <row r="975" spans="2:65" s="1" customFormat="1" ht="16.5" customHeight="1">
      <c r="B975" s="33"/>
      <c r="C975" s="137" t="s">
        <v>887</v>
      </c>
      <c r="D975" s="137" t="s">
        <v>163</v>
      </c>
      <c r="E975" s="138" t="s">
        <v>1315</v>
      </c>
      <c r="F975" s="139" t="s">
        <v>1316</v>
      </c>
      <c r="G975" s="140" t="s">
        <v>301</v>
      </c>
      <c r="H975" s="141">
        <v>14.07</v>
      </c>
      <c r="I975" s="142"/>
      <c r="J975" s="143">
        <f>ROUND(I975*H975,2)</f>
        <v>0</v>
      </c>
      <c r="K975" s="139" t="s">
        <v>167</v>
      </c>
      <c r="L975" s="33"/>
      <c r="M975" s="144" t="s">
        <v>1</v>
      </c>
      <c r="N975" s="145" t="s">
        <v>48</v>
      </c>
      <c r="P975" s="146">
        <f>O975*H975</f>
        <v>0</v>
      </c>
      <c r="Q975" s="146">
        <v>0</v>
      </c>
      <c r="R975" s="146">
        <f>Q975*H975</f>
        <v>0</v>
      </c>
      <c r="S975" s="146">
        <v>2.5999999999999999E-3</v>
      </c>
      <c r="T975" s="147">
        <f>S975*H975</f>
        <v>3.6581999999999996E-2</v>
      </c>
      <c r="AR975" s="148" t="s">
        <v>242</v>
      </c>
      <c r="AT975" s="148" t="s">
        <v>163</v>
      </c>
      <c r="AU975" s="148" t="s">
        <v>92</v>
      </c>
      <c r="AY975" s="17" t="s">
        <v>161</v>
      </c>
      <c r="BE975" s="149">
        <f>IF(N975="základní",J975,0)</f>
        <v>0</v>
      </c>
      <c r="BF975" s="149">
        <f>IF(N975="snížená",J975,0)</f>
        <v>0</v>
      </c>
      <c r="BG975" s="149">
        <f>IF(N975="zákl. přenesená",J975,0)</f>
        <v>0</v>
      </c>
      <c r="BH975" s="149">
        <f>IF(N975="sníž. přenesená",J975,0)</f>
        <v>0</v>
      </c>
      <c r="BI975" s="149">
        <f>IF(N975="nulová",J975,0)</f>
        <v>0</v>
      </c>
      <c r="BJ975" s="17" t="s">
        <v>90</v>
      </c>
      <c r="BK975" s="149">
        <f>ROUND(I975*H975,2)</f>
        <v>0</v>
      </c>
      <c r="BL975" s="17" t="s">
        <v>242</v>
      </c>
      <c r="BM975" s="148" t="s">
        <v>1317</v>
      </c>
    </row>
    <row r="976" spans="2:65" s="13" customFormat="1" ht="11.25">
      <c r="B976" s="157"/>
      <c r="D976" s="151" t="s">
        <v>170</v>
      </c>
      <c r="E976" s="158" t="s">
        <v>1</v>
      </c>
      <c r="F976" s="159" t="s">
        <v>1318</v>
      </c>
      <c r="H976" s="160">
        <v>14.07</v>
      </c>
      <c r="I976" s="161"/>
      <c r="L976" s="157"/>
      <c r="M976" s="162"/>
      <c r="T976" s="163"/>
      <c r="AT976" s="158" t="s">
        <v>170</v>
      </c>
      <c r="AU976" s="158" t="s">
        <v>92</v>
      </c>
      <c r="AV976" s="13" t="s">
        <v>92</v>
      </c>
      <c r="AW976" s="13" t="s">
        <v>39</v>
      </c>
      <c r="AX976" s="13" t="s">
        <v>90</v>
      </c>
      <c r="AY976" s="158" t="s">
        <v>161</v>
      </c>
    </row>
    <row r="977" spans="2:65" s="1" customFormat="1" ht="16.5" customHeight="1">
      <c r="B977" s="33"/>
      <c r="C977" s="137" t="s">
        <v>1319</v>
      </c>
      <c r="D977" s="137" t="s">
        <v>163</v>
      </c>
      <c r="E977" s="138" t="s">
        <v>1320</v>
      </c>
      <c r="F977" s="139" t="s">
        <v>1321</v>
      </c>
      <c r="G977" s="140" t="s">
        <v>301</v>
      </c>
      <c r="H977" s="141">
        <v>82.3</v>
      </c>
      <c r="I977" s="142"/>
      <c r="J977" s="143">
        <f>ROUND(I977*H977,2)</f>
        <v>0</v>
      </c>
      <c r="K977" s="139" t="s">
        <v>167</v>
      </c>
      <c r="L977" s="33"/>
      <c r="M977" s="144" t="s">
        <v>1</v>
      </c>
      <c r="N977" s="145" t="s">
        <v>48</v>
      </c>
      <c r="P977" s="146">
        <f>O977*H977</f>
        <v>0</v>
      </c>
      <c r="Q977" s="146">
        <v>0</v>
      </c>
      <c r="R977" s="146">
        <f>Q977*H977</f>
        <v>0</v>
      </c>
      <c r="S977" s="146">
        <v>1.069E-2</v>
      </c>
      <c r="T977" s="147">
        <f>S977*H977</f>
        <v>0.87978699999999999</v>
      </c>
      <c r="AR977" s="148" t="s">
        <v>242</v>
      </c>
      <c r="AT977" s="148" t="s">
        <v>163</v>
      </c>
      <c r="AU977" s="148" t="s">
        <v>92</v>
      </c>
      <c r="AY977" s="17" t="s">
        <v>161</v>
      </c>
      <c r="BE977" s="149">
        <f>IF(N977="základní",J977,0)</f>
        <v>0</v>
      </c>
      <c r="BF977" s="149">
        <f>IF(N977="snížená",J977,0)</f>
        <v>0</v>
      </c>
      <c r="BG977" s="149">
        <f>IF(N977="zákl. přenesená",J977,0)</f>
        <v>0</v>
      </c>
      <c r="BH977" s="149">
        <f>IF(N977="sníž. přenesená",J977,0)</f>
        <v>0</v>
      </c>
      <c r="BI977" s="149">
        <f>IF(N977="nulová",J977,0)</f>
        <v>0</v>
      </c>
      <c r="BJ977" s="17" t="s">
        <v>90</v>
      </c>
      <c r="BK977" s="149">
        <f>ROUND(I977*H977,2)</f>
        <v>0</v>
      </c>
      <c r="BL977" s="17" t="s">
        <v>242</v>
      </c>
      <c r="BM977" s="148" t="s">
        <v>1322</v>
      </c>
    </row>
    <row r="978" spans="2:65" s="13" customFormat="1" ht="11.25">
      <c r="B978" s="157"/>
      <c r="D978" s="151" t="s">
        <v>170</v>
      </c>
      <c r="E978" s="158" t="s">
        <v>1</v>
      </c>
      <c r="F978" s="159" t="s">
        <v>1323</v>
      </c>
      <c r="H978" s="160">
        <v>82.3</v>
      </c>
      <c r="I978" s="161"/>
      <c r="L978" s="157"/>
      <c r="M978" s="162"/>
      <c r="T978" s="163"/>
      <c r="AT978" s="158" t="s">
        <v>170</v>
      </c>
      <c r="AU978" s="158" t="s">
        <v>92</v>
      </c>
      <c r="AV978" s="13" t="s">
        <v>92</v>
      </c>
      <c r="AW978" s="13" t="s">
        <v>39</v>
      </c>
      <c r="AX978" s="13" t="s">
        <v>90</v>
      </c>
      <c r="AY978" s="158" t="s">
        <v>161</v>
      </c>
    </row>
    <row r="979" spans="2:65" s="1" customFormat="1" ht="16.5" customHeight="1">
      <c r="B979" s="33"/>
      <c r="C979" s="137" t="s">
        <v>899</v>
      </c>
      <c r="D979" s="137" t="s">
        <v>163</v>
      </c>
      <c r="E979" s="138" t="s">
        <v>1324</v>
      </c>
      <c r="F979" s="139" t="s">
        <v>1325</v>
      </c>
      <c r="G979" s="140" t="s">
        <v>301</v>
      </c>
      <c r="H979" s="141">
        <v>246.5</v>
      </c>
      <c r="I979" s="142"/>
      <c r="J979" s="143">
        <f>ROUND(I979*H979,2)</f>
        <v>0</v>
      </c>
      <c r="K979" s="139" t="s">
        <v>167</v>
      </c>
      <c r="L979" s="33"/>
      <c r="M979" s="144" t="s">
        <v>1</v>
      </c>
      <c r="N979" s="145" t="s">
        <v>48</v>
      </c>
      <c r="P979" s="146">
        <f>O979*H979</f>
        <v>0</v>
      </c>
      <c r="Q979" s="146">
        <v>0</v>
      </c>
      <c r="R979" s="146">
        <f>Q979*H979</f>
        <v>0</v>
      </c>
      <c r="S979" s="146">
        <v>3.9399999999999999E-3</v>
      </c>
      <c r="T979" s="147">
        <f>S979*H979</f>
        <v>0.97121000000000002</v>
      </c>
      <c r="AR979" s="148" t="s">
        <v>242</v>
      </c>
      <c r="AT979" s="148" t="s">
        <v>163</v>
      </c>
      <c r="AU979" s="148" t="s">
        <v>92</v>
      </c>
      <c r="AY979" s="17" t="s">
        <v>161</v>
      </c>
      <c r="BE979" s="149">
        <f>IF(N979="základní",J979,0)</f>
        <v>0</v>
      </c>
      <c r="BF979" s="149">
        <f>IF(N979="snížená",J979,0)</f>
        <v>0</v>
      </c>
      <c r="BG979" s="149">
        <f>IF(N979="zákl. přenesená",J979,0)</f>
        <v>0</v>
      </c>
      <c r="BH979" s="149">
        <f>IF(N979="sníž. přenesená",J979,0)</f>
        <v>0</v>
      </c>
      <c r="BI979" s="149">
        <f>IF(N979="nulová",J979,0)</f>
        <v>0</v>
      </c>
      <c r="BJ979" s="17" t="s">
        <v>90</v>
      </c>
      <c r="BK979" s="149">
        <f>ROUND(I979*H979,2)</f>
        <v>0</v>
      </c>
      <c r="BL979" s="17" t="s">
        <v>242</v>
      </c>
      <c r="BM979" s="148" t="s">
        <v>1326</v>
      </c>
    </row>
    <row r="980" spans="2:65" s="13" customFormat="1" ht="22.5">
      <c r="B980" s="157"/>
      <c r="D980" s="151" t="s">
        <v>170</v>
      </c>
      <c r="E980" s="158" t="s">
        <v>1</v>
      </c>
      <c r="F980" s="159" t="s">
        <v>1327</v>
      </c>
      <c r="H980" s="160">
        <v>246.5</v>
      </c>
      <c r="I980" s="161"/>
      <c r="L980" s="157"/>
      <c r="M980" s="162"/>
      <c r="T980" s="163"/>
      <c r="AT980" s="158" t="s">
        <v>170</v>
      </c>
      <c r="AU980" s="158" t="s">
        <v>92</v>
      </c>
      <c r="AV980" s="13" t="s">
        <v>92</v>
      </c>
      <c r="AW980" s="13" t="s">
        <v>39</v>
      </c>
      <c r="AX980" s="13" t="s">
        <v>90</v>
      </c>
      <c r="AY980" s="158" t="s">
        <v>161</v>
      </c>
    </row>
    <row r="981" spans="2:65" s="1" customFormat="1" ht="16.5" customHeight="1">
      <c r="B981" s="33"/>
      <c r="C981" s="137" t="s">
        <v>1328</v>
      </c>
      <c r="D981" s="137" t="s">
        <v>163</v>
      </c>
      <c r="E981" s="138" t="s">
        <v>1329</v>
      </c>
      <c r="F981" s="139" t="s">
        <v>1330</v>
      </c>
      <c r="G981" s="140" t="s">
        <v>188</v>
      </c>
      <c r="H981" s="141">
        <v>8.6</v>
      </c>
      <c r="I981" s="142"/>
      <c r="J981" s="143">
        <f>ROUND(I981*H981,2)</f>
        <v>0</v>
      </c>
      <c r="K981" s="139" t="s">
        <v>230</v>
      </c>
      <c r="L981" s="33"/>
      <c r="M981" s="144" t="s">
        <v>1</v>
      </c>
      <c r="N981" s="145" t="s">
        <v>48</v>
      </c>
      <c r="P981" s="146">
        <f>O981*H981</f>
        <v>0</v>
      </c>
      <c r="Q981" s="146">
        <v>0</v>
      </c>
      <c r="R981" s="146">
        <f>Q981*H981</f>
        <v>0</v>
      </c>
      <c r="S981" s="146">
        <v>0</v>
      </c>
      <c r="T981" s="147">
        <f>S981*H981</f>
        <v>0</v>
      </c>
      <c r="AR981" s="148" t="s">
        <v>242</v>
      </c>
      <c r="AT981" s="148" t="s">
        <v>163</v>
      </c>
      <c r="AU981" s="148" t="s">
        <v>92</v>
      </c>
      <c r="AY981" s="17" t="s">
        <v>161</v>
      </c>
      <c r="BE981" s="149">
        <f>IF(N981="základní",J981,0)</f>
        <v>0</v>
      </c>
      <c r="BF981" s="149">
        <f>IF(N981="snížená",J981,0)</f>
        <v>0</v>
      </c>
      <c r="BG981" s="149">
        <f>IF(N981="zákl. přenesená",J981,0)</f>
        <v>0</v>
      </c>
      <c r="BH981" s="149">
        <f>IF(N981="sníž. přenesená",J981,0)</f>
        <v>0</v>
      </c>
      <c r="BI981" s="149">
        <f>IF(N981="nulová",J981,0)</f>
        <v>0</v>
      </c>
      <c r="BJ981" s="17" t="s">
        <v>90</v>
      </c>
      <c r="BK981" s="149">
        <f>ROUND(I981*H981,2)</f>
        <v>0</v>
      </c>
      <c r="BL981" s="17" t="s">
        <v>242</v>
      </c>
      <c r="BM981" s="148" t="s">
        <v>1331</v>
      </c>
    </row>
    <row r="982" spans="2:65" s="13" customFormat="1" ht="11.25">
      <c r="B982" s="157"/>
      <c r="D982" s="151" t="s">
        <v>170</v>
      </c>
      <c r="E982" s="158" t="s">
        <v>1</v>
      </c>
      <c r="F982" s="159" t="s">
        <v>1332</v>
      </c>
      <c r="H982" s="160">
        <v>8.6</v>
      </c>
      <c r="I982" s="161"/>
      <c r="L982" s="157"/>
      <c r="M982" s="162"/>
      <c r="T982" s="163"/>
      <c r="AT982" s="158" t="s">
        <v>170</v>
      </c>
      <c r="AU982" s="158" t="s">
        <v>92</v>
      </c>
      <c r="AV982" s="13" t="s">
        <v>92</v>
      </c>
      <c r="AW982" s="13" t="s">
        <v>39</v>
      </c>
      <c r="AX982" s="13" t="s">
        <v>90</v>
      </c>
      <c r="AY982" s="158" t="s">
        <v>161</v>
      </c>
    </row>
    <row r="983" spans="2:65" s="1" customFormat="1" ht="37.9" customHeight="1">
      <c r="B983" s="33"/>
      <c r="C983" s="137" t="s">
        <v>1333</v>
      </c>
      <c r="D983" s="137" t="s">
        <v>163</v>
      </c>
      <c r="E983" s="138" t="s">
        <v>1334</v>
      </c>
      <c r="F983" s="139" t="s">
        <v>1335</v>
      </c>
      <c r="G983" s="140" t="s">
        <v>301</v>
      </c>
      <c r="H983" s="141">
        <v>82.3</v>
      </c>
      <c r="I983" s="142"/>
      <c r="J983" s="143">
        <f>ROUND(I983*H983,2)</f>
        <v>0</v>
      </c>
      <c r="K983" s="139" t="s">
        <v>230</v>
      </c>
      <c r="L983" s="33"/>
      <c r="M983" s="144" t="s">
        <v>1</v>
      </c>
      <c r="N983" s="145" t="s">
        <v>48</v>
      </c>
      <c r="P983" s="146">
        <f>O983*H983</f>
        <v>0</v>
      </c>
      <c r="Q983" s="146">
        <v>2.5999999999999999E-3</v>
      </c>
      <c r="R983" s="146">
        <f>Q983*H983</f>
        <v>0.21397999999999998</v>
      </c>
      <c r="S983" s="146">
        <v>0</v>
      </c>
      <c r="T983" s="147">
        <f>S983*H983</f>
        <v>0</v>
      </c>
      <c r="AR983" s="148" t="s">
        <v>242</v>
      </c>
      <c r="AT983" s="148" t="s">
        <v>163</v>
      </c>
      <c r="AU983" s="148" t="s">
        <v>92</v>
      </c>
      <c r="AY983" s="17" t="s">
        <v>161</v>
      </c>
      <c r="BE983" s="149">
        <f>IF(N983="základní",J983,0)</f>
        <v>0</v>
      </c>
      <c r="BF983" s="149">
        <f>IF(N983="snížená",J983,0)</f>
        <v>0</v>
      </c>
      <c r="BG983" s="149">
        <f>IF(N983="zákl. přenesená",J983,0)</f>
        <v>0</v>
      </c>
      <c r="BH983" s="149">
        <f>IF(N983="sníž. přenesená",J983,0)</f>
        <v>0</v>
      </c>
      <c r="BI983" s="149">
        <f>IF(N983="nulová",J983,0)</f>
        <v>0</v>
      </c>
      <c r="BJ983" s="17" t="s">
        <v>90</v>
      </c>
      <c r="BK983" s="149">
        <f>ROUND(I983*H983,2)</f>
        <v>0</v>
      </c>
      <c r="BL983" s="17" t="s">
        <v>242</v>
      </c>
      <c r="BM983" s="148" t="s">
        <v>1336</v>
      </c>
    </row>
    <row r="984" spans="2:65" s="12" customFormat="1" ht="11.25">
      <c r="B984" s="150"/>
      <c r="D984" s="151" t="s">
        <v>170</v>
      </c>
      <c r="E984" s="152" t="s">
        <v>1</v>
      </c>
      <c r="F984" s="153" t="s">
        <v>1337</v>
      </c>
      <c r="H984" s="152" t="s">
        <v>1</v>
      </c>
      <c r="I984" s="154"/>
      <c r="L984" s="150"/>
      <c r="M984" s="155"/>
      <c r="T984" s="156"/>
      <c r="AT984" s="152" t="s">
        <v>170</v>
      </c>
      <c r="AU984" s="152" t="s">
        <v>92</v>
      </c>
      <c r="AV984" s="12" t="s">
        <v>90</v>
      </c>
      <c r="AW984" s="12" t="s">
        <v>39</v>
      </c>
      <c r="AX984" s="12" t="s">
        <v>83</v>
      </c>
      <c r="AY984" s="152" t="s">
        <v>161</v>
      </c>
    </row>
    <row r="985" spans="2:65" s="13" customFormat="1" ht="11.25">
      <c r="B985" s="157"/>
      <c r="D985" s="151" t="s">
        <v>170</v>
      </c>
      <c r="E985" s="158" t="s">
        <v>1</v>
      </c>
      <c r="F985" s="159" t="s">
        <v>1323</v>
      </c>
      <c r="H985" s="160">
        <v>82.3</v>
      </c>
      <c r="I985" s="161"/>
      <c r="L985" s="157"/>
      <c r="M985" s="162"/>
      <c r="T985" s="163"/>
      <c r="AT985" s="158" t="s">
        <v>170</v>
      </c>
      <c r="AU985" s="158" t="s">
        <v>92</v>
      </c>
      <c r="AV985" s="13" t="s">
        <v>92</v>
      </c>
      <c r="AW985" s="13" t="s">
        <v>39</v>
      </c>
      <c r="AX985" s="13" t="s">
        <v>90</v>
      </c>
      <c r="AY985" s="158" t="s">
        <v>161</v>
      </c>
    </row>
    <row r="986" spans="2:65" s="1" customFormat="1" ht="24.2" customHeight="1">
      <c r="B986" s="33"/>
      <c r="C986" s="137" t="s">
        <v>1338</v>
      </c>
      <c r="D986" s="137" t="s">
        <v>163</v>
      </c>
      <c r="E986" s="138" t="s">
        <v>1339</v>
      </c>
      <c r="F986" s="139" t="s">
        <v>1340</v>
      </c>
      <c r="G986" s="140" t="s">
        <v>301</v>
      </c>
      <c r="H986" s="141">
        <v>14.1</v>
      </c>
      <c r="I986" s="142"/>
      <c r="J986" s="143">
        <f>ROUND(I986*H986,2)</f>
        <v>0</v>
      </c>
      <c r="K986" s="139" t="s">
        <v>230</v>
      </c>
      <c r="L986" s="33"/>
      <c r="M986" s="144" t="s">
        <v>1</v>
      </c>
      <c r="N986" s="145" t="s">
        <v>48</v>
      </c>
      <c r="P986" s="146">
        <f>O986*H986</f>
        <v>0</v>
      </c>
      <c r="Q986" s="146">
        <v>5.8569999999999997E-2</v>
      </c>
      <c r="R986" s="146">
        <f>Q986*H986</f>
        <v>0.82583699999999993</v>
      </c>
      <c r="S986" s="146">
        <v>0</v>
      </c>
      <c r="T986" s="147">
        <f>S986*H986</f>
        <v>0</v>
      </c>
      <c r="AR986" s="148" t="s">
        <v>242</v>
      </c>
      <c r="AT986" s="148" t="s">
        <v>163</v>
      </c>
      <c r="AU986" s="148" t="s">
        <v>92</v>
      </c>
      <c r="AY986" s="17" t="s">
        <v>161</v>
      </c>
      <c r="BE986" s="149">
        <f>IF(N986="základní",J986,0)</f>
        <v>0</v>
      </c>
      <c r="BF986" s="149">
        <f>IF(N986="snížená",J986,0)</f>
        <v>0</v>
      </c>
      <c r="BG986" s="149">
        <f>IF(N986="zákl. přenesená",J986,0)</f>
        <v>0</v>
      </c>
      <c r="BH986" s="149">
        <f>IF(N986="sníž. přenesená",J986,0)</f>
        <v>0</v>
      </c>
      <c r="BI986" s="149">
        <f>IF(N986="nulová",J986,0)</f>
        <v>0</v>
      </c>
      <c r="BJ986" s="17" t="s">
        <v>90</v>
      </c>
      <c r="BK986" s="149">
        <f>ROUND(I986*H986,2)</f>
        <v>0</v>
      </c>
      <c r="BL986" s="17" t="s">
        <v>242</v>
      </c>
      <c r="BM986" s="148" t="s">
        <v>1341</v>
      </c>
    </row>
    <row r="987" spans="2:65" s="13" customFormat="1" ht="11.25">
      <c r="B987" s="157"/>
      <c r="D987" s="151" t="s">
        <v>170</v>
      </c>
      <c r="E987" s="158" t="s">
        <v>1</v>
      </c>
      <c r="F987" s="159" t="s">
        <v>1342</v>
      </c>
      <c r="H987" s="160">
        <v>14.1</v>
      </c>
      <c r="I987" s="161"/>
      <c r="L987" s="157"/>
      <c r="M987" s="162"/>
      <c r="T987" s="163"/>
      <c r="AT987" s="158" t="s">
        <v>170</v>
      </c>
      <c r="AU987" s="158" t="s">
        <v>92</v>
      </c>
      <c r="AV987" s="13" t="s">
        <v>92</v>
      </c>
      <c r="AW987" s="13" t="s">
        <v>39</v>
      </c>
      <c r="AX987" s="13" t="s">
        <v>90</v>
      </c>
      <c r="AY987" s="158" t="s">
        <v>161</v>
      </c>
    </row>
    <row r="988" spans="2:65" s="1" customFormat="1" ht="21.75" customHeight="1">
      <c r="B988" s="33"/>
      <c r="C988" s="137" t="s">
        <v>1343</v>
      </c>
      <c r="D988" s="137" t="s">
        <v>163</v>
      </c>
      <c r="E988" s="138" t="s">
        <v>1344</v>
      </c>
      <c r="F988" s="139" t="s">
        <v>1345</v>
      </c>
      <c r="G988" s="140" t="s">
        <v>301</v>
      </c>
      <c r="H988" s="141">
        <v>13.4</v>
      </c>
      <c r="I988" s="142"/>
      <c r="J988" s="143">
        <f>ROUND(I988*H988,2)</f>
        <v>0</v>
      </c>
      <c r="K988" s="139" t="s">
        <v>230</v>
      </c>
      <c r="L988" s="33"/>
      <c r="M988" s="144" t="s">
        <v>1</v>
      </c>
      <c r="N988" s="145" t="s">
        <v>48</v>
      </c>
      <c r="P988" s="146">
        <f>O988*H988</f>
        <v>0</v>
      </c>
      <c r="Q988" s="146">
        <v>3.3099999999999997E-2</v>
      </c>
      <c r="R988" s="146">
        <f>Q988*H988</f>
        <v>0.44353999999999999</v>
      </c>
      <c r="S988" s="146">
        <v>0</v>
      </c>
      <c r="T988" s="147">
        <f>S988*H988</f>
        <v>0</v>
      </c>
      <c r="AR988" s="148" t="s">
        <v>242</v>
      </c>
      <c r="AT988" s="148" t="s">
        <v>163</v>
      </c>
      <c r="AU988" s="148" t="s">
        <v>92</v>
      </c>
      <c r="AY988" s="17" t="s">
        <v>161</v>
      </c>
      <c r="BE988" s="149">
        <f>IF(N988="základní",J988,0)</f>
        <v>0</v>
      </c>
      <c r="BF988" s="149">
        <f>IF(N988="snížená",J988,0)</f>
        <v>0</v>
      </c>
      <c r="BG988" s="149">
        <f>IF(N988="zákl. přenesená",J988,0)</f>
        <v>0</v>
      </c>
      <c r="BH988" s="149">
        <f>IF(N988="sníž. přenesená",J988,0)</f>
        <v>0</v>
      </c>
      <c r="BI988" s="149">
        <f>IF(N988="nulová",J988,0)</f>
        <v>0</v>
      </c>
      <c r="BJ988" s="17" t="s">
        <v>90</v>
      </c>
      <c r="BK988" s="149">
        <f>ROUND(I988*H988,2)</f>
        <v>0</v>
      </c>
      <c r="BL988" s="17" t="s">
        <v>242</v>
      </c>
      <c r="BM988" s="148" t="s">
        <v>1346</v>
      </c>
    </row>
    <row r="989" spans="2:65" s="13" customFormat="1" ht="11.25">
      <c r="B989" s="157"/>
      <c r="D989" s="151" t="s">
        <v>170</v>
      </c>
      <c r="E989" s="158" t="s">
        <v>1</v>
      </c>
      <c r="F989" s="159" t="s">
        <v>1347</v>
      </c>
      <c r="H989" s="160">
        <v>13.4</v>
      </c>
      <c r="I989" s="161"/>
      <c r="L989" s="157"/>
      <c r="M989" s="162"/>
      <c r="T989" s="163"/>
      <c r="AT989" s="158" t="s">
        <v>170</v>
      </c>
      <c r="AU989" s="158" t="s">
        <v>92</v>
      </c>
      <c r="AV989" s="13" t="s">
        <v>92</v>
      </c>
      <c r="AW989" s="13" t="s">
        <v>39</v>
      </c>
      <c r="AX989" s="13" t="s">
        <v>90</v>
      </c>
      <c r="AY989" s="158" t="s">
        <v>161</v>
      </c>
    </row>
    <row r="990" spans="2:65" s="1" customFormat="1" ht="24.2" customHeight="1">
      <c r="B990" s="33"/>
      <c r="C990" s="137" t="s">
        <v>1348</v>
      </c>
      <c r="D990" s="137" t="s">
        <v>163</v>
      </c>
      <c r="E990" s="138" t="s">
        <v>1349</v>
      </c>
      <c r="F990" s="139" t="s">
        <v>1350</v>
      </c>
      <c r="G990" s="140" t="s">
        <v>301</v>
      </c>
      <c r="H990" s="141">
        <v>8.6</v>
      </c>
      <c r="I990" s="142"/>
      <c r="J990" s="143">
        <f>ROUND(I990*H990,2)</f>
        <v>0</v>
      </c>
      <c r="K990" s="139" t="s">
        <v>230</v>
      </c>
      <c r="L990" s="33"/>
      <c r="M990" s="144" t="s">
        <v>1</v>
      </c>
      <c r="N990" s="145" t="s">
        <v>48</v>
      </c>
      <c r="P990" s="146">
        <f>O990*H990</f>
        <v>0</v>
      </c>
      <c r="Q990" s="146">
        <v>5.151E-2</v>
      </c>
      <c r="R990" s="146">
        <f>Q990*H990</f>
        <v>0.44298599999999999</v>
      </c>
      <c r="S990" s="146">
        <v>0</v>
      </c>
      <c r="T990" s="147">
        <f>S990*H990</f>
        <v>0</v>
      </c>
      <c r="AR990" s="148" t="s">
        <v>242</v>
      </c>
      <c r="AT990" s="148" t="s">
        <v>163</v>
      </c>
      <c r="AU990" s="148" t="s">
        <v>92</v>
      </c>
      <c r="AY990" s="17" t="s">
        <v>161</v>
      </c>
      <c r="BE990" s="149">
        <f>IF(N990="základní",J990,0)</f>
        <v>0</v>
      </c>
      <c r="BF990" s="149">
        <f>IF(N990="snížená",J990,0)</f>
        <v>0</v>
      </c>
      <c r="BG990" s="149">
        <f>IF(N990="zákl. přenesená",J990,0)</f>
        <v>0</v>
      </c>
      <c r="BH990" s="149">
        <f>IF(N990="sníž. přenesená",J990,0)</f>
        <v>0</v>
      </c>
      <c r="BI990" s="149">
        <f>IF(N990="nulová",J990,0)</f>
        <v>0</v>
      </c>
      <c r="BJ990" s="17" t="s">
        <v>90</v>
      </c>
      <c r="BK990" s="149">
        <f>ROUND(I990*H990,2)</f>
        <v>0</v>
      </c>
      <c r="BL990" s="17" t="s">
        <v>242</v>
      </c>
      <c r="BM990" s="148" t="s">
        <v>1351</v>
      </c>
    </row>
    <row r="991" spans="2:65" s="13" customFormat="1" ht="11.25">
      <c r="B991" s="157"/>
      <c r="D991" s="151" t="s">
        <v>170</v>
      </c>
      <c r="E991" s="158" t="s">
        <v>1</v>
      </c>
      <c r="F991" s="159" t="s">
        <v>1352</v>
      </c>
      <c r="H991" s="160">
        <v>8.6</v>
      </c>
      <c r="I991" s="161"/>
      <c r="L991" s="157"/>
      <c r="M991" s="162"/>
      <c r="T991" s="163"/>
      <c r="AT991" s="158" t="s">
        <v>170</v>
      </c>
      <c r="AU991" s="158" t="s">
        <v>92</v>
      </c>
      <c r="AV991" s="13" t="s">
        <v>92</v>
      </c>
      <c r="AW991" s="13" t="s">
        <v>39</v>
      </c>
      <c r="AX991" s="13" t="s">
        <v>90</v>
      </c>
      <c r="AY991" s="158" t="s">
        <v>161</v>
      </c>
    </row>
    <row r="992" spans="2:65" s="1" customFormat="1" ht="21.75" customHeight="1">
      <c r="B992" s="33"/>
      <c r="C992" s="137" t="s">
        <v>905</v>
      </c>
      <c r="D992" s="137" t="s">
        <v>163</v>
      </c>
      <c r="E992" s="138" t="s">
        <v>1353</v>
      </c>
      <c r="F992" s="139" t="s">
        <v>1354</v>
      </c>
      <c r="G992" s="140" t="s">
        <v>188</v>
      </c>
      <c r="H992" s="141">
        <v>10.8</v>
      </c>
      <c r="I992" s="142"/>
      <c r="J992" s="143">
        <f>ROUND(I992*H992,2)</f>
        <v>0</v>
      </c>
      <c r="K992" s="139" t="s">
        <v>230</v>
      </c>
      <c r="L992" s="33"/>
      <c r="M992" s="144" t="s">
        <v>1</v>
      </c>
      <c r="N992" s="145" t="s">
        <v>48</v>
      </c>
      <c r="P992" s="146">
        <f>O992*H992</f>
        <v>0</v>
      </c>
      <c r="Q992" s="146">
        <v>8.5209999999999994E-2</v>
      </c>
      <c r="R992" s="146">
        <f>Q992*H992</f>
        <v>0.92026799999999997</v>
      </c>
      <c r="S992" s="146">
        <v>0</v>
      </c>
      <c r="T992" s="147">
        <f>S992*H992</f>
        <v>0</v>
      </c>
      <c r="AR992" s="148" t="s">
        <v>242</v>
      </c>
      <c r="AT992" s="148" t="s">
        <v>163</v>
      </c>
      <c r="AU992" s="148" t="s">
        <v>92</v>
      </c>
      <c r="AY992" s="17" t="s">
        <v>161</v>
      </c>
      <c r="BE992" s="149">
        <f>IF(N992="základní",J992,0)</f>
        <v>0</v>
      </c>
      <c r="BF992" s="149">
        <f>IF(N992="snížená",J992,0)</f>
        <v>0</v>
      </c>
      <c r="BG992" s="149">
        <f>IF(N992="zákl. přenesená",J992,0)</f>
        <v>0</v>
      </c>
      <c r="BH992" s="149">
        <f>IF(N992="sníž. přenesená",J992,0)</f>
        <v>0</v>
      </c>
      <c r="BI992" s="149">
        <f>IF(N992="nulová",J992,0)</f>
        <v>0</v>
      </c>
      <c r="BJ992" s="17" t="s">
        <v>90</v>
      </c>
      <c r="BK992" s="149">
        <f>ROUND(I992*H992,2)</f>
        <v>0</v>
      </c>
      <c r="BL992" s="17" t="s">
        <v>242</v>
      </c>
      <c r="BM992" s="148" t="s">
        <v>1355</v>
      </c>
    </row>
    <row r="993" spans="2:65" s="13" customFormat="1" ht="22.5">
      <c r="B993" s="157"/>
      <c r="D993" s="151" t="s">
        <v>170</v>
      </c>
      <c r="E993" s="158" t="s">
        <v>1</v>
      </c>
      <c r="F993" s="159" t="s">
        <v>1356</v>
      </c>
      <c r="H993" s="160">
        <v>10.8</v>
      </c>
      <c r="I993" s="161"/>
      <c r="L993" s="157"/>
      <c r="M993" s="162"/>
      <c r="T993" s="163"/>
      <c r="AT993" s="158" t="s">
        <v>170</v>
      </c>
      <c r="AU993" s="158" t="s">
        <v>92</v>
      </c>
      <c r="AV993" s="13" t="s">
        <v>92</v>
      </c>
      <c r="AW993" s="13" t="s">
        <v>39</v>
      </c>
      <c r="AX993" s="13" t="s">
        <v>90</v>
      </c>
      <c r="AY993" s="158" t="s">
        <v>161</v>
      </c>
    </row>
    <row r="994" spans="2:65" s="1" customFormat="1" ht="24.2" customHeight="1">
      <c r="B994" s="33"/>
      <c r="C994" s="137" t="s">
        <v>1357</v>
      </c>
      <c r="D994" s="137" t="s">
        <v>163</v>
      </c>
      <c r="E994" s="138" t="s">
        <v>1358</v>
      </c>
      <c r="F994" s="139" t="s">
        <v>1359</v>
      </c>
      <c r="G994" s="140" t="s">
        <v>245</v>
      </c>
      <c r="H994" s="141">
        <v>5</v>
      </c>
      <c r="I994" s="142"/>
      <c r="J994" s="143">
        <f>ROUND(I994*H994,2)</f>
        <v>0</v>
      </c>
      <c r="K994" s="139" t="s">
        <v>230</v>
      </c>
      <c r="L994" s="33"/>
      <c r="M994" s="144" t="s">
        <v>1</v>
      </c>
      <c r="N994" s="145" t="s">
        <v>48</v>
      </c>
      <c r="P994" s="146">
        <f>O994*H994</f>
        <v>0</v>
      </c>
      <c r="Q994" s="146">
        <v>2.035E-2</v>
      </c>
      <c r="R994" s="146">
        <f>Q994*H994</f>
        <v>0.10175000000000001</v>
      </c>
      <c r="S994" s="146">
        <v>0</v>
      </c>
      <c r="T994" s="147">
        <f>S994*H994</f>
        <v>0</v>
      </c>
      <c r="AR994" s="148" t="s">
        <v>242</v>
      </c>
      <c r="AT994" s="148" t="s">
        <v>163</v>
      </c>
      <c r="AU994" s="148" t="s">
        <v>92</v>
      </c>
      <c r="AY994" s="17" t="s">
        <v>161</v>
      </c>
      <c r="BE994" s="149">
        <f>IF(N994="základní",J994,0)</f>
        <v>0</v>
      </c>
      <c r="BF994" s="149">
        <f>IF(N994="snížená",J994,0)</f>
        <v>0</v>
      </c>
      <c r="BG994" s="149">
        <f>IF(N994="zákl. přenesená",J994,0)</f>
        <v>0</v>
      </c>
      <c r="BH994" s="149">
        <f>IF(N994="sníž. přenesená",J994,0)</f>
        <v>0</v>
      </c>
      <c r="BI994" s="149">
        <f>IF(N994="nulová",J994,0)</f>
        <v>0</v>
      </c>
      <c r="BJ994" s="17" t="s">
        <v>90</v>
      </c>
      <c r="BK994" s="149">
        <f>ROUND(I994*H994,2)</f>
        <v>0</v>
      </c>
      <c r="BL994" s="17" t="s">
        <v>242</v>
      </c>
      <c r="BM994" s="148" t="s">
        <v>1360</v>
      </c>
    </row>
    <row r="995" spans="2:65" s="13" customFormat="1" ht="11.25">
      <c r="B995" s="157"/>
      <c r="D995" s="151" t="s">
        <v>170</v>
      </c>
      <c r="E995" s="158" t="s">
        <v>1</v>
      </c>
      <c r="F995" s="159" t="s">
        <v>1361</v>
      </c>
      <c r="H995" s="160">
        <v>5</v>
      </c>
      <c r="I995" s="161"/>
      <c r="L995" s="157"/>
      <c r="M995" s="162"/>
      <c r="T995" s="163"/>
      <c r="AT995" s="158" t="s">
        <v>170</v>
      </c>
      <c r="AU995" s="158" t="s">
        <v>92</v>
      </c>
      <c r="AV995" s="13" t="s">
        <v>92</v>
      </c>
      <c r="AW995" s="13" t="s">
        <v>39</v>
      </c>
      <c r="AX995" s="13" t="s">
        <v>90</v>
      </c>
      <c r="AY995" s="158" t="s">
        <v>161</v>
      </c>
    </row>
    <row r="996" spans="2:65" s="1" customFormat="1" ht="21.75" customHeight="1">
      <c r="B996" s="33"/>
      <c r="C996" s="137" t="s">
        <v>910</v>
      </c>
      <c r="D996" s="137" t="s">
        <v>163</v>
      </c>
      <c r="E996" s="138" t="s">
        <v>1362</v>
      </c>
      <c r="F996" s="139" t="s">
        <v>1363</v>
      </c>
      <c r="G996" s="140" t="s">
        <v>301</v>
      </c>
      <c r="H996" s="141">
        <v>14.1</v>
      </c>
      <c r="I996" s="142"/>
      <c r="J996" s="143">
        <f>ROUND(I996*H996,2)</f>
        <v>0</v>
      </c>
      <c r="K996" s="139" t="s">
        <v>230</v>
      </c>
      <c r="L996" s="33"/>
      <c r="M996" s="144" t="s">
        <v>1</v>
      </c>
      <c r="N996" s="145" t="s">
        <v>48</v>
      </c>
      <c r="P996" s="146">
        <f>O996*H996</f>
        <v>0</v>
      </c>
      <c r="Q996" s="146">
        <v>4.879E-2</v>
      </c>
      <c r="R996" s="146">
        <f>Q996*H996</f>
        <v>0.68793899999999997</v>
      </c>
      <c r="S996" s="146">
        <v>0</v>
      </c>
      <c r="T996" s="147">
        <f>S996*H996</f>
        <v>0</v>
      </c>
      <c r="AR996" s="148" t="s">
        <v>242</v>
      </c>
      <c r="AT996" s="148" t="s">
        <v>163</v>
      </c>
      <c r="AU996" s="148" t="s">
        <v>92</v>
      </c>
      <c r="AY996" s="17" t="s">
        <v>161</v>
      </c>
      <c r="BE996" s="149">
        <f>IF(N996="základní",J996,0)</f>
        <v>0</v>
      </c>
      <c r="BF996" s="149">
        <f>IF(N996="snížená",J996,0)</f>
        <v>0</v>
      </c>
      <c r="BG996" s="149">
        <f>IF(N996="zákl. přenesená",J996,0)</f>
        <v>0</v>
      </c>
      <c r="BH996" s="149">
        <f>IF(N996="sníž. přenesená",J996,0)</f>
        <v>0</v>
      </c>
      <c r="BI996" s="149">
        <f>IF(N996="nulová",J996,0)</f>
        <v>0</v>
      </c>
      <c r="BJ996" s="17" t="s">
        <v>90</v>
      </c>
      <c r="BK996" s="149">
        <f>ROUND(I996*H996,2)</f>
        <v>0</v>
      </c>
      <c r="BL996" s="17" t="s">
        <v>242</v>
      </c>
      <c r="BM996" s="148" t="s">
        <v>1364</v>
      </c>
    </row>
    <row r="997" spans="2:65" s="13" customFormat="1" ht="11.25">
      <c r="B997" s="157"/>
      <c r="D997" s="151" t="s">
        <v>170</v>
      </c>
      <c r="E997" s="158" t="s">
        <v>1</v>
      </c>
      <c r="F997" s="159" t="s">
        <v>1365</v>
      </c>
      <c r="H997" s="160">
        <v>14.1</v>
      </c>
      <c r="I997" s="161"/>
      <c r="L997" s="157"/>
      <c r="M997" s="162"/>
      <c r="T997" s="163"/>
      <c r="AT997" s="158" t="s">
        <v>170</v>
      </c>
      <c r="AU997" s="158" t="s">
        <v>92</v>
      </c>
      <c r="AV997" s="13" t="s">
        <v>92</v>
      </c>
      <c r="AW997" s="13" t="s">
        <v>39</v>
      </c>
      <c r="AX997" s="13" t="s">
        <v>90</v>
      </c>
      <c r="AY997" s="158" t="s">
        <v>161</v>
      </c>
    </row>
    <row r="998" spans="2:65" s="1" customFormat="1" ht="24.2" customHeight="1">
      <c r="B998" s="33"/>
      <c r="C998" s="137" t="s">
        <v>1366</v>
      </c>
      <c r="D998" s="137" t="s">
        <v>163</v>
      </c>
      <c r="E998" s="138" t="s">
        <v>1367</v>
      </c>
      <c r="F998" s="139" t="s">
        <v>1368</v>
      </c>
      <c r="G998" s="140" t="s">
        <v>301</v>
      </c>
      <c r="H998" s="141">
        <v>82.3</v>
      </c>
      <c r="I998" s="142"/>
      <c r="J998" s="143">
        <f>ROUND(I998*H998,2)</f>
        <v>0</v>
      </c>
      <c r="K998" s="139" t="s">
        <v>230</v>
      </c>
      <c r="L998" s="33"/>
      <c r="M998" s="144" t="s">
        <v>1</v>
      </c>
      <c r="N998" s="145" t="s">
        <v>48</v>
      </c>
      <c r="P998" s="146">
        <f>O998*H998</f>
        <v>0</v>
      </c>
      <c r="Q998" s="146">
        <v>6.8199999999999997E-3</v>
      </c>
      <c r="R998" s="146">
        <f>Q998*H998</f>
        <v>0.56128599999999995</v>
      </c>
      <c r="S998" s="146">
        <v>0</v>
      </c>
      <c r="T998" s="147">
        <f>S998*H998</f>
        <v>0</v>
      </c>
      <c r="AR998" s="148" t="s">
        <v>242</v>
      </c>
      <c r="AT998" s="148" t="s">
        <v>163</v>
      </c>
      <c r="AU998" s="148" t="s">
        <v>92</v>
      </c>
      <c r="AY998" s="17" t="s">
        <v>161</v>
      </c>
      <c r="BE998" s="149">
        <f>IF(N998="základní",J998,0)</f>
        <v>0</v>
      </c>
      <c r="BF998" s="149">
        <f>IF(N998="snížená",J998,0)</f>
        <v>0</v>
      </c>
      <c r="BG998" s="149">
        <f>IF(N998="zákl. přenesená",J998,0)</f>
        <v>0</v>
      </c>
      <c r="BH998" s="149">
        <f>IF(N998="sníž. přenesená",J998,0)</f>
        <v>0</v>
      </c>
      <c r="BI998" s="149">
        <f>IF(N998="nulová",J998,0)</f>
        <v>0</v>
      </c>
      <c r="BJ998" s="17" t="s">
        <v>90</v>
      </c>
      <c r="BK998" s="149">
        <f>ROUND(I998*H998,2)</f>
        <v>0</v>
      </c>
      <c r="BL998" s="17" t="s">
        <v>242</v>
      </c>
      <c r="BM998" s="148" t="s">
        <v>1369</v>
      </c>
    </row>
    <row r="999" spans="2:65" s="13" customFormat="1" ht="11.25">
      <c r="B999" s="157"/>
      <c r="D999" s="151" t="s">
        <v>170</v>
      </c>
      <c r="E999" s="158" t="s">
        <v>1</v>
      </c>
      <c r="F999" s="159" t="s">
        <v>1370</v>
      </c>
      <c r="H999" s="160">
        <v>82.3</v>
      </c>
      <c r="I999" s="161"/>
      <c r="L999" s="157"/>
      <c r="M999" s="162"/>
      <c r="T999" s="163"/>
      <c r="AT999" s="158" t="s">
        <v>170</v>
      </c>
      <c r="AU999" s="158" t="s">
        <v>92</v>
      </c>
      <c r="AV999" s="13" t="s">
        <v>92</v>
      </c>
      <c r="AW999" s="13" t="s">
        <v>39</v>
      </c>
      <c r="AX999" s="13" t="s">
        <v>90</v>
      </c>
      <c r="AY999" s="158" t="s">
        <v>161</v>
      </c>
    </row>
    <row r="1000" spans="2:65" s="1" customFormat="1" ht="24.2" customHeight="1">
      <c r="B1000" s="33"/>
      <c r="C1000" s="137" t="s">
        <v>973</v>
      </c>
      <c r="D1000" s="137" t="s">
        <v>163</v>
      </c>
      <c r="E1000" s="138" t="s">
        <v>1371</v>
      </c>
      <c r="F1000" s="139" t="s">
        <v>1372</v>
      </c>
      <c r="G1000" s="140" t="s">
        <v>245</v>
      </c>
      <c r="H1000" s="141">
        <v>28</v>
      </c>
      <c r="I1000" s="142"/>
      <c r="J1000" s="143">
        <f>ROUND(I1000*H1000,2)</f>
        <v>0</v>
      </c>
      <c r="K1000" s="139" t="s">
        <v>230</v>
      </c>
      <c r="L1000" s="33"/>
      <c r="M1000" s="144" t="s">
        <v>1</v>
      </c>
      <c r="N1000" s="145" t="s">
        <v>48</v>
      </c>
      <c r="P1000" s="146">
        <f>O1000*H1000</f>
        <v>0</v>
      </c>
      <c r="Q1000" s="146">
        <v>0.1072</v>
      </c>
      <c r="R1000" s="146">
        <f>Q1000*H1000</f>
        <v>3.0016000000000003</v>
      </c>
      <c r="S1000" s="146">
        <v>0</v>
      </c>
      <c r="T1000" s="147">
        <f>S1000*H1000</f>
        <v>0</v>
      </c>
      <c r="AR1000" s="148" t="s">
        <v>242</v>
      </c>
      <c r="AT1000" s="148" t="s">
        <v>163</v>
      </c>
      <c r="AU1000" s="148" t="s">
        <v>92</v>
      </c>
      <c r="AY1000" s="17" t="s">
        <v>161</v>
      </c>
      <c r="BE1000" s="149">
        <f>IF(N1000="základní",J1000,0)</f>
        <v>0</v>
      </c>
      <c r="BF1000" s="149">
        <f>IF(N1000="snížená",J1000,0)</f>
        <v>0</v>
      </c>
      <c r="BG1000" s="149">
        <f>IF(N1000="zákl. přenesená",J1000,0)</f>
        <v>0</v>
      </c>
      <c r="BH1000" s="149">
        <f>IF(N1000="sníž. přenesená",J1000,0)</f>
        <v>0</v>
      </c>
      <c r="BI1000" s="149">
        <f>IF(N1000="nulová",J1000,0)</f>
        <v>0</v>
      </c>
      <c r="BJ1000" s="17" t="s">
        <v>90</v>
      </c>
      <c r="BK1000" s="149">
        <f>ROUND(I1000*H1000,2)</f>
        <v>0</v>
      </c>
      <c r="BL1000" s="17" t="s">
        <v>242</v>
      </c>
      <c r="BM1000" s="148" t="s">
        <v>1373</v>
      </c>
    </row>
    <row r="1001" spans="2:65" s="13" customFormat="1" ht="11.25">
      <c r="B1001" s="157"/>
      <c r="D1001" s="151" t="s">
        <v>170</v>
      </c>
      <c r="E1001" s="158" t="s">
        <v>1</v>
      </c>
      <c r="F1001" s="159" t="s">
        <v>1374</v>
      </c>
      <c r="H1001" s="160">
        <v>28</v>
      </c>
      <c r="I1001" s="161"/>
      <c r="L1001" s="157"/>
      <c r="M1001" s="162"/>
      <c r="T1001" s="163"/>
      <c r="AT1001" s="158" t="s">
        <v>170</v>
      </c>
      <c r="AU1001" s="158" t="s">
        <v>92</v>
      </c>
      <c r="AV1001" s="13" t="s">
        <v>92</v>
      </c>
      <c r="AW1001" s="13" t="s">
        <v>39</v>
      </c>
      <c r="AX1001" s="13" t="s">
        <v>90</v>
      </c>
      <c r="AY1001" s="158" t="s">
        <v>161</v>
      </c>
    </row>
    <row r="1002" spans="2:65" s="1" customFormat="1" ht="24.2" customHeight="1">
      <c r="B1002" s="33"/>
      <c r="C1002" s="137" t="s">
        <v>1375</v>
      </c>
      <c r="D1002" s="137" t="s">
        <v>163</v>
      </c>
      <c r="E1002" s="138" t="s">
        <v>1376</v>
      </c>
      <c r="F1002" s="139" t="s">
        <v>1377</v>
      </c>
      <c r="G1002" s="140" t="s">
        <v>301</v>
      </c>
      <c r="H1002" s="141">
        <v>235.1</v>
      </c>
      <c r="I1002" s="142"/>
      <c r="J1002" s="143">
        <f>ROUND(I1002*H1002,2)</f>
        <v>0</v>
      </c>
      <c r="K1002" s="139" t="s">
        <v>230</v>
      </c>
      <c r="L1002" s="33"/>
      <c r="M1002" s="144" t="s">
        <v>1</v>
      </c>
      <c r="N1002" s="145" t="s">
        <v>48</v>
      </c>
      <c r="P1002" s="146">
        <f>O1002*H1002</f>
        <v>0</v>
      </c>
      <c r="Q1002" s="146">
        <v>2.65E-3</v>
      </c>
      <c r="R1002" s="146">
        <f>Q1002*H1002</f>
        <v>0.62301499999999999</v>
      </c>
      <c r="S1002" s="146">
        <v>0</v>
      </c>
      <c r="T1002" s="147">
        <f>S1002*H1002</f>
        <v>0</v>
      </c>
      <c r="AR1002" s="148" t="s">
        <v>242</v>
      </c>
      <c r="AT1002" s="148" t="s">
        <v>163</v>
      </c>
      <c r="AU1002" s="148" t="s">
        <v>92</v>
      </c>
      <c r="AY1002" s="17" t="s">
        <v>161</v>
      </c>
      <c r="BE1002" s="149">
        <f>IF(N1002="základní",J1002,0)</f>
        <v>0</v>
      </c>
      <c r="BF1002" s="149">
        <f>IF(N1002="snížená",J1002,0)</f>
        <v>0</v>
      </c>
      <c r="BG1002" s="149">
        <f>IF(N1002="zákl. přenesená",J1002,0)</f>
        <v>0</v>
      </c>
      <c r="BH1002" s="149">
        <f>IF(N1002="sníž. přenesená",J1002,0)</f>
        <v>0</v>
      </c>
      <c r="BI1002" s="149">
        <f>IF(N1002="nulová",J1002,0)</f>
        <v>0</v>
      </c>
      <c r="BJ1002" s="17" t="s">
        <v>90</v>
      </c>
      <c r="BK1002" s="149">
        <f>ROUND(I1002*H1002,2)</f>
        <v>0</v>
      </c>
      <c r="BL1002" s="17" t="s">
        <v>242</v>
      </c>
      <c r="BM1002" s="148" t="s">
        <v>1378</v>
      </c>
    </row>
    <row r="1003" spans="2:65" s="13" customFormat="1" ht="11.25">
      <c r="B1003" s="157"/>
      <c r="D1003" s="151" t="s">
        <v>170</v>
      </c>
      <c r="E1003" s="158" t="s">
        <v>1</v>
      </c>
      <c r="F1003" s="159" t="s">
        <v>1379</v>
      </c>
      <c r="H1003" s="160">
        <v>235.1</v>
      </c>
      <c r="I1003" s="161"/>
      <c r="L1003" s="157"/>
      <c r="M1003" s="162"/>
      <c r="T1003" s="163"/>
      <c r="AT1003" s="158" t="s">
        <v>170</v>
      </c>
      <c r="AU1003" s="158" t="s">
        <v>92</v>
      </c>
      <c r="AV1003" s="13" t="s">
        <v>92</v>
      </c>
      <c r="AW1003" s="13" t="s">
        <v>39</v>
      </c>
      <c r="AX1003" s="13" t="s">
        <v>90</v>
      </c>
      <c r="AY1003" s="158" t="s">
        <v>161</v>
      </c>
    </row>
    <row r="1004" spans="2:65" s="1" customFormat="1" ht="24.2" customHeight="1">
      <c r="B1004" s="33"/>
      <c r="C1004" s="137" t="s">
        <v>1380</v>
      </c>
      <c r="D1004" s="137" t="s">
        <v>163</v>
      </c>
      <c r="E1004" s="138" t="s">
        <v>1381</v>
      </c>
      <c r="F1004" s="139" t="s">
        <v>1382</v>
      </c>
      <c r="G1004" s="140" t="s">
        <v>245</v>
      </c>
      <c r="H1004" s="141">
        <v>4</v>
      </c>
      <c r="I1004" s="142"/>
      <c r="J1004" s="143">
        <f>ROUND(I1004*H1004,2)</f>
        <v>0</v>
      </c>
      <c r="K1004" s="139" t="s">
        <v>167</v>
      </c>
      <c r="L1004" s="33"/>
      <c r="M1004" s="144" t="s">
        <v>1</v>
      </c>
      <c r="N1004" s="145" t="s">
        <v>48</v>
      </c>
      <c r="P1004" s="146">
        <f>O1004*H1004</f>
        <v>0</v>
      </c>
      <c r="Q1004" s="146">
        <v>0</v>
      </c>
      <c r="R1004" s="146">
        <f>Q1004*H1004</f>
        <v>0</v>
      </c>
      <c r="S1004" s="146">
        <v>0</v>
      </c>
      <c r="T1004" s="147">
        <f>S1004*H1004</f>
        <v>0</v>
      </c>
      <c r="AR1004" s="148" t="s">
        <v>242</v>
      </c>
      <c r="AT1004" s="148" t="s">
        <v>163</v>
      </c>
      <c r="AU1004" s="148" t="s">
        <v>92</v>
      </c>
      <c r="AY1004" s="17" t="s">
        <v>161</v>
      </c>
      <c r="BE1004" s="149">
        <f>IF(N1004="základní",J1004,0)</f>
        <v>0</v>
      </c>
      <c r="BF1004" s="149">
        <f>IF(N1004="snížená",J1004,0)</f>
        <v>0</v>
      </c>
      <c r="BG1004" s="149">
        <f>IF(N1004="zákl. přenesená",J1004,0)</f>
        <v>0</v>
      </c>
      <c r="BH1004" s="149">
        <f>IF(N1004="sníž. přenesená",J1004,0)</f>
        <v>0</v>
      </c>
      <c r="BI1004" s="149">
        <f>IF(N1004="nulová",J1004,0)</f>
        <v>0</v>
      </c>
      <c r="BJ1004" s="17" t="s">
        <v>90</v>
      </c>
      <c r="BK1004" s="149">
        <f>ROUND(I1004*H1004,2)</f>
        <v>0</v>
      </c>
      <c r="BL1004" s="17" t="s">
        <v>242</v>
      </c>
      <c r="BM1004" s="148" t="s">
        <v>1383</v>
      </c>
    </row>
    <row r="1005" spans="2:65" s="13" customFormat="1" ht="11.25">
      <c r="B1005" s="157"/>
      <c r="D1005" s="151" t="s">
        <v>170</v>
      </c>
      <c r="E1005" s="158" t="s">
        <v>1</v>
      </c>
      <c r="F1005" s="159" t="s">
        <v>1384</v>
      </c>
      <c r="H1005" s="160">
        <v>4</v>
      </c>
      <c r="I1005" s="161"/>
      <c r="L1005" s="157"/>
      <c r="M1005" s="162"/>
      <c r="T1005" s="163"/>
      <c r="AT1005" s="158" t="s">
        <v>170</v>
      </c>
      <c r="AU1005" s="158" t="s">
        <v>92</v>
      </c>
      <c r="AV1005" s="13" t="s">
        <v>92</v>
      </c>
      <c r="AW1005" s="13" t="s">
        <v>39</v>
      </c>
      <c r="AX1005" s="13" t="s">
        <v>90</v>
      </c>
      <c r="AY1005" s="158" t="s">
        <v>161</v>
      </c>
    </row>
    <row r="1006" spans="2:65" s="1" customFormat="1" ht="24.2" customHeight="1">
      <c r="B1006" s="33"/>
      <c r="C1006" s="181" t="s">
        <v>1385</v>
      </c>
      <c r="D1006" s="181" t="s">
        <v>529</v>
      </c>
      <c r="E1006" s="182" t="s">
        <v>1386</v>
      </c>
      <c r="F1006" s="183" t="s">
        <v>1387</v>
      </c>
      <c r="G1006" s="184" t="s">
        <v>245</v>
      </c>
      <c r="H1006" s="185">
        <v>4</v>
      </c>
      <c r="I1006" s="186"/>
      <c r="J1006" s="187">
        <f>ROUND(I1006*H1006,2)</f>
        <v>0</v>
      </c>
      <c r="K1006" s="183" t="s">
        <v>167</v>
      </c>
      <c r="L1006" s="188"/>
      <c r="M1006" s="189" t="s">
        <v>1</v>
      </c>
      <c r="N1006" s="190" t="s">
        <v>48</v>
      </c>
      <c r="P1006" s="146">
        <f>O1006*H1006</f>
        <v>0</v>
      </c>
      <c r="Q1006" s="146">
        <v>5.4000000000000003E-3</v>
      </c>
      <c r="R1006" s="146">
        <f>Q1006*H1006</f>
        <v>2.1600000000000001E-2</v>
      </c>
      <c r="S1006" s="146">
        <v>0</v>
      </c>
      <c r="T1006" s="147">
        <f>S1006*H1006</f>
        <v>0</v>
      </c>
      <c r="AR1006" s="148" t="s">
        <v>314</v>
      </c>
      <c r="AT1006" s="148" t="s">
        <v>529</v>
      </c>
      <c r="AU1006" s="148" t="s">
        <v>92</v>
      </c>
      <c r="AY1006" s="17" t="s">
        <v>161</v>
      </c>
      <c r="BE1006" s="149">
        <f>IF(N1006="základní",J1006,0)</f>
        <v>0</v>
      </c>
      <c r="BF1006" s="149">
        <f>IF(N1006="snížená",J1006,0)</f>
        <v>0</v>
      </c>
      <c r="BG1006" s="149">
        <f>IF(N1006="zákl. přenesená",J1006,0)</f>
        <v>0</v>
      </c>
      <c r="BH1006" s="149">
        <f>IF(N1006="sníž. přenesená",J1006,0)</f>
        <v>0</v>
      </c>
      <c r="BI1006" s="149">
        <f>IF(N1006="nulová",J1006,0)</f>
        <v>0</v>
      </c>
      <c r="BJ1006" s="17" t="s">
        <v>90</v>
      </c>
      <c r="BK1006" s="149">
        <f>ROUND(I1006*H1006,2)</f>
        <v>0</v>
      </c>
      <c r="BL1006" s="17" t="s">
        <v>242</v>
      </c>
      <c r="BM1006" s="148" t="s">
        <v>1388</v>
      </c>
    </row>
    <row r="1007" spans="2:65" s="13" customFormat="1" ht="11.25">
      <c r="B1007" s="157"/>
      <c r="D1007" s="151" t="s">
        <v>170</v>
      </c>
      <c r="E1007" s="158" t="s">
        <v>1</v>
      </c>
      <c r="F1007" s="159" t="s">
        <v>1384</v>
      </c>
      <c r="H1007" s="160">
        <v>4</v>
      </c>
      <c r="I1007" s="161"/>
      <c r="L1007" s="157"/>
      <c r="M1007" s="162"/>
      <c r="T1007" s="163"/>
      <c r="AT1007" s="158" t="s">
        <v>170</v>
      </c>
      <c r="AU1007" s="158" t="s">
        <v>92</v>
      </c>
      <c r="AV1007" s="13" t="s">
        <v>92</v>
      </c>
      <c r="AW1007" s="13" t="s">
        <v>39</v>
      </c>
      <c r="AX1007" s="13" t="s">
        <v>90</v>
      </c>
      <c r="AY1007" s="158" t="s">
        <v>161</v>
      </c>
    </row>
    <row r="1008" spans="2:65" s="1" customFormat="1" ht="16.5" customHeight="1">
      <c r="B1008" s="33"/>
      <c r="C1008" s="137" t="s">
        <v>1389</v>
      </c>
      <c r="D1008" s="137" t="s">
        <v>163</v>
      </c>
      <c r="E1008" s="138" t="s">
        <v>1390</v>
      </c>
      <c r="F1008" s="139" t="s">
        <v>1391</v>
      </c>
      <c r="G1008" s="140" t="s">
        <v>245</v>
      </c>
      <c r="H1008" s="141">
        <v>31</v>
      </c>
      <c r="I1008" s="142"/>
      <c r="J1008" s="143">
        <f>ROUND(I1008*H1008,2)</f>
        <v>0</v>
      </c>
      <c r="K1008" s="139" t="s">
        <v>230</v>
      </c>
      <c r="L1008" s="33"/>
      <c r="M1008" s="144" t="s">
        <v>1</v>
      </c>
      <c r="N1008" s="145" t="s">
        <v>48</v>
      </c>
      <c r="P1008" s="146">
        <f>O1008*H1008</f>
        <v>0</v>
      </c>
      <c r="Q1008" s="146">
        <v>0</v>
      </c>
      <c r="R1008" s="146">
        <f>Q1008*H1008</f>
        <v>0</v>
      </c>
      <c r="S1008" s="146">
        <v>2E-3</v>
      </c>
      <c r="T1008" s="147">
        <f>S1008*H1008</f>
        <v>6.2E-2</v>
      </c>
      <c r="AR1008" s="148" t="s">
        <v>242</v>
      </c>
      <c r="AT1008" s="148" t="s">
        <v>163</v>
      </c>
      <c r="AU1008" s="148" t="s">
        <v>92</v>
      </c>
      <c r="AY1008" s="17" t="s">
        <v>161</v>
      </c>
      <c r="BE1008" s="149">
        <f>IF(N1008="základní",J1008,0)</f>
        <v>0</v>
      </c>
      <c r="BF1008" s="149">
        <f>IF(N1008="snížená",J1008,0)</f>
        <v>0</v>
      </c>
      <c r="BG1008" s="149">
        <f>IF(N1008="zákl. přenesená",J1008,0)</f>
        <v>0</v>
      </c>
      <c r="BH1008" s="149">
        <f>IF(N1008="sníž. přenesená",J1008,0)</f>
        <v>0</v>
      </c>
      <c r="BI1008" s="149">
        <f>IF(N1008="nulová",J1008,0)</f>
        <v>0</v>
      </c>
      <c r="BJ1008" s="17" t="s">
        <v>90</v>
      </c>
      <c r="BK1008" s="149">
        <f>ROUND(I1008*H1008,2)</f>
        <v>0</v>
      </c>
      <c r="BL1008" s="17" t="s">
        <v>242</v>
      </c>
      <c r="BM1008" s="148" t="s">
        <v>1392</v>
      </c>
    </row>
    <row r="1009" spans="2:65" s="13" customFormat="1" ht="11.25">
      <c r="B1009" s="157"/>
      <c r="D1009" s="151" t="s">
        <v>170</v>
      </c>
      <c r="E1009" s="158" t="s">
        <v>1</v>
      </c>
      <c r="F1009" s="159" t="s">
        <v>1393</v>
      </c>
      <c r="H1009" s="160">
        <v>31</v>
      </c>
      <c r="I1009" s="161"/>
      <c r="L1009" s="157"/>
      <c r="M1009" s="162"/>
      <c r="T1009" s="163"/>
      <c r="AT1009" s="158" t="s">
        <v>170</v>
      </c>
      <c r="AU1009" s="158" t="s">
        <v>92</v>
      </c>
      <c r="AV1009" s="13" t="s">
        <v>92</v>
      </c>
      <c r="AW1009" s="13" t="s">
        <v>39</v>
      </c>
      <c r="AX1009" s="13" t="s">
        <v>90</v>
      </c>
      <c r="AY1009" s="158" t="s">
        <v>161</v>
      </c>
    </row>
    <row r="1010" spans="2:65" s="1" customFormat="1" ht="33" customHeight="1">
      <c r="B1010" s="33"/>
      <c r="C1010" s="137" t="s">
        <v>1394</v>
      </c>
      <c r="D1010" s="137" t="s">
        <v>163</v>
      </c>
      <c r="E1010" s="138" t="s">
        <v>1395</v>
      </c>
      <c r="F1010" s="139" t="s">
        <v>1396</v>
      </c>
      <c r="G1010" s="140" t="s">
        <v>301</v>
      </c>
      <c r="H1010" s="141">
        <v>305.8</v>
      </c>
      <c r="I1010" s="142"/>
      <c r="J1010" s="143">
        <f>ROUND(I1010*H1010,2)</f>
        <v>0</v>
      </c>
      <c r="K1010" s="139" t="s">
        <v>230</v>
      </c>
      <c r="L1010" s="33"/>
      <c r="M1010" s="144" t="s">
        <v>1</v>
      </c>
      <c r="N1010" s="145" t="s">
        <v>48</v>
      </c>
      <c r="P1010" s="146">
        <f>O1010*H1010</f>
        <v>0</v>
      </c>
      <c r="Q1010" s="146">
        <v>4.7699999999999999E-3</v>
      </c>
      <c r="R1010" s="146">
        <f>Q1010*H1010</f>
        <v>1.458666</v>
      </c>
      <c r="S1010" s="146">
        <v>0</v>
      </c>
      <c r="T1010" s="147">
        <f>S1010*H1010</f>
        <v>0</v>
      </c>
      <c r="AR1010" s="148" t="s">
        <v>242</v>
      </c>
      <c r="AT1010" s="148" t="s">
        <v>163</v>
      </c>
      <c r="AU1010" s="148" t="s">
        <v>92</v>
      </c>
      <c r="AY1010" s="17" t="s">
        <v>161</v>
      </c>
      <c r="BE1010" s="149">
        <f>IF(N1010="základní",J1010,0)</f>
        <v>0</v>
      </c>
      <c r="BF1010" s="149">
        <f>IF(N1010="snížená",J1010,0)</f>
        <v>0</v>
      </c>
      <c r="BG1010" s="149">
        <f>IF(N1010="zákl. přenesená",J1010,0)</f>
        <v>0</v>
      </c>
      <c r="BH1010" s="149">
        <f>IF(N1010="sníž. přenesená",J1010,0)</f>
        <v>0</v>
      </c>
      <c r="BI1010" s="149">
        <f>IF(N1010="nulová",J1010,0)</f>
        <v>0</v>
      </c>
      <c r="BJ1010" s="17" t="s">
        <v>90</v>
      </c>
      <c r="BK1010" s="149">
        <f>ROUND(I1010*H1010,2)</f>
        <v>0</v>
      </c>
      <c r="BL1010" s="17" t="s">
        <v>242</v>
      </c>
      <c r="BM1010" s="148" t="s">
        <v>1397</v>
      </c>
    </row>
    <row r="1011" spans="2:65" s="12" customFormat="1" ht="11.25">
      <c r="B1011" s="150"/>
      <c r="D1011" s="151" t="s">
        <v>170</v>
      </c>
      <c r="E1011" s="152" t="s">
        <v>1</v>
      </c>
      <c r="F1011" s="153" t="s">
        <v>1337</v>
      </c>
      <c r="H1011" s="152" t="s">
        <v>1</v>
      </c>
      <c r="I1011" s="154"/>
      <c r="L1011" s="150"/>
      <c r="M1011" s="155"/>
      <c r="T1011" s="156"/>
      <c r="AT1011" s="152" t="s">
        <v>170</v>
      </c>
      <c r="AU1011" s="152" t="s">
        <v>92</v>
      </c>
      <c r="AV1011" s="12" t="s">
        <v>90</v>
      </c>
      <c r="AW1011" s="12" t="s">
        <v>39</v>
      </c>
      <c r="AX1011" s="12" t="s">
        <v>83</v>
      </c>
      <c r="AY1011" s="152" t="s">
        <v>161</v>
      </c>
    </row>
    <row r="1012" spans="2:65" s="13" customFormat="1" ht="33.75">
      <c r="B1012" s="157"/>
      <c r="D1012" s="151" t="s">
        <v>170</v>
      </c>
      <c r="E1012" s="158" t="s">
        <v>1</v>
      </c>
      <c r="F1012" s="159" t="s">
        <v>1398</v>
      </c>
      <c r="H1012" s="160">
        <v>20.6</v>
      </c>
      <c r="I1012" s="161"/>
      <c r="L1012" s="157"/>
      <c r="M1012" s="162"/>
      <c r="T1012" s="163"/>
      <c r="AT1012" s="158" t="s">
        <v>170</v>
      </c>
      <c r="AU1012" s="158" t="s">
        <v>92</v>
      </c>
      <c r="AV1012" s="13" t="s">
        <v>92</v>
      </c>
      <c r="AW1012" s="13" t="s">
        <v>39</v>
      </c>
      <c r="AX1012" s="13" t="s">
        <v>83</v>
      </c>
      <c r="AY1012" s="158" t="s">
        <v>161</v>
      </c>
    </row>
    <row r="1013" spans="2:65" s="13" customFormat="1" ht="45">
      <c r="B1013" s="157"/>
      <c r="D1013" s="151" t="s">
        <v>170</v>
      </c>
      <c r="E1013" s="158" t="s">
        <v>1</v>
      </c>
      <c r="F1013" s="159" t="s">
        <v>1399</v>
      </c>
      <c r="H1013" s="160">
        <v>104.2</v>
      </c>
      <c r="I1013" s="161"/>
      <c r="L1013" s="157"/>
      <c r="M1013" s="162"/>
      <c r="T1013" s="163"/>
      <c r="AT1013" s="158" t="s">
        <v>170</v>
      </c>
      <c r="AU1013" s="158" t="s">
        <v>92</v>
      </c>
      <c r="AV1013" s="13" t="s">
        <v>92</v>
      </c>
      <c r="AW1013" s="13" t="s">
        <v>39</v>
      </c>
      <c r="AX1013" s="13" t="s">
        <v>83</v>
      </c>
      <c r="AY1013" s="158" t="s">
        <v>161</v>
      </c>
    </row>
    <row r="1014" spans="2:65" s="13" customFormat="1" ht="33.75">
      <c r="B1014" s="157"/>
      <c r="D1014" s="151" t="s">
        <v>170</v>
      </c>
      <c r="E1014" s="158" t="s">
        <v>1</v>
      </c>
      <c r="F1014" s="159" t="s">
        <v>1400</v>
      </c>
      <c r="H1014" s="160">
        <v>73.3</v>
      </c>
      <c r="I1014" s="161"/>
      <c r="L1014" s="157"/>
      <c r="M1014" s="162"/>
      <c r="T1014" s="163"/>
      <c r="AT1014" s="158" t="s">
        <v>170</v>
      </c>
      <c r="AU1014" s="158" t="s">
        <v>92</v>
      </c>
      <c r="AV1014" s="13" t="s">
        <v>92</v>
      </c>
      <c r="AW1014" s="13" t="s">
        <v>39</v>
      </c>
      <c r="AX1014" s="13" t="s">
        <v>83</v>
      </c>
      <c r="AY1014" s="158" t="s">
        <v>161</v>
      </c>
    </row>
    <row r="1015" spans="2:65" s="13" customFormat="1" ht="33.75">
      <c r="B1015" s="157"/>
      <c r="D1015" s="151" t="s">
        <v>170</v>
      </c>
      <c r="E1015" s="158" t="s">
        <v>1</v>
      </c>
      <c r="F1015" s="159" t="s">
        <v>1401</v>
      </c>
      <c r="H1015" s="160">
        <v>88.95</v>
      </c>
      <c r="I1015" s="161"/>
      <c r="L1015" s="157"/>
      <c r="M1015" s="162"/>
      <c r="T1015" s="163"/>
      <c r="AT1015" s="158" t="s">
        <v>170</v>
      </c>
      <c r="AU1015" s="158" t="s">
        <v>92</v>
      </c>
      <c r="AV1015" s="13" t="s">
        <v>92</v>
      </c>
      <c r="AW1015" s="13" t="s">
        <v>39</v>
      </c>
      <c r="AX1015" s="13" t="s">
        <v>83</v>
      </c>
      <c r="AY1015" s="158" t="s">
        <v>161</v>
      </c>
    </row>
    <row r="1016" spans="2:65" s="13" customFormat="1" ht="11.25">
      <c r="B1016" s="157"/>
      <c r="D1016" s="151" t="s">
        <v>170</v>
      </c>
      <c r="E1016" s="158" t="s">
        <v>1</v>
      </c>
      <c r="F1016" s="159" t="s">
        <v>1402</v>
      </c>
      <c r="H1016" s="160">
        <v>18.75</v>
      </c>
      <c r="I1016" s="161"/>
      <c r="L1016" s="157"/>
      <c r="M1016" s="162"/>
      <c r="T1016" s="163"/>
      <c r="AT1016" s="158" t="s">
        <v>170</v>
      </c>
      <c r="AU1016" s="158" t="s">
        <v>92</v>
      </c>
      <c r="AV1016" s="13" t="s">
        <v>92</v>
      </c>
      <c r="AW1016" s="13" t="s">
        <v>39</v>
      </c>
      <c r="AX1016" s="13" t="s">
        <v>83</v>
      </c>
      <c r="AY1016" s="158" t="s">
        <v>161</v>
      </c>
    </row>
    <row r="1017" spans="2:65" s="14" customFormat="1" ht="11.25">
      <c r="B1017" s="167"/>
      <c r="D1017" s="151" t="s">
        <v>170</v>
      </c>
      <c r="E1017" s="168" t="s">
        <v>1</v>
      </c>
      <c r="F1017" s="169" t="s">
        <v>237</v>
      </c>
      <c r="H1017" s="170">
        <v>305.8</v>
      </c>
      <c r="I1017" s="171"/>
      <c r="L1017" s="167"/>
      <c r="M1017" s="172"/>
      <c r="T1017" s="173"/>
      <c r="AT1017" s="168" t="s">
        <v>170</v>
      </c>
      <c r="AU1017" s="168" t="s">
        <v>92</v>
      </c>
      <c r="AV1017" s="14" t="s">
        <v>168</v>
      </c>
      <c r="AW1017" s="14" t="s">
        <v>39</v>
      </c>
      <c r="AX1017" s="14" t="s">
        <v>90</v>
      </c>
      <c r="AY1017" s="168" t="s">
        <v>161</v>
      </c>
    </row>
    <row r="1018" spans="2:65" s="1" customFormat="1" ht="24.2" customHeight="1">
      <c r="B1018" s="33"/>
      <c r="C1018" s="137" t="s">
        <v>1403</v>
      </c>
      <c r="D1018" s="137" t="s">
        <v>163</v>
      </c>
      <c r="E1018" s="138" t="s">
        <v>1404</v>
      </c>
      <c r="F1018" s="139" t="s">
        <v>1405</v>
      </c>
      <c r="G1018" s="140" t="s">
        <v>301</v>
      </c>
      <c r="H1018" s="141">
        <v>61.95</v>
      </c>
      <c r="I1018" s="142"/>
      <c r="J1018" s="143">
        <f>ROUND(I1018*H1018,2)</f>
        <v>0</v>
      </c>
      <c r="K1018" s="139" t="s">
        <v>230</v>
      </c>
      <c r="L1018" s="33"/>
      <c r="M1018" s="144" t="s">
        <v>1</v>
      </c>
      <c r="N1018" s="145" t="s">
        <v>48</v>
      </c>
      <c r="P1018" s="146">
        <f>O1018*H1018</f>
        <v>0</v>
      </c>
      <c r="Q1018" s="146">
        <v>0.19266</v>
      </c>
      <c r="R1018" s="146">
        <f>Q1018*H1018</f>
        <v>11.935287000000001</v>
      </c>
      <c r="S1018" s="146">
        <v>0</v>
      </c>
      <c r="T1018" s="147">
        <f>S1018*H1018</f>
        <v>0</v>
      </c>
      <c r="AR1018" s="148" t="s">
        <v>242</v>
      </c>
      <c r="AT1018" s="148" t="s">
        <v>163</v>
      </c>
      <c r="AU1018" s="148" t="s">
        <v>92</v>
      </c>
      <c r="AY1018" s="17" t="s">
        <v>161</v>
      </c>
      <c r="BE1018" s="149">
        <f>IF(N1018="základní",J1018,0)</f>
        <v>0</v>
      </c>
      <c r="BF1018" s="149">
        <f>IF(N1018="snížená",J1018,0)</f>
        <v>0</v>
      </c>
      <c r="BG1018" s="149">
        <f>IF(N1018="zákl. přenesená",J1018,0)</f>
        <v>0</v>
      </c>
      <c r="BH1018" s="149">
        <f>IF(N1018="sníž. přenesená",J1018,0)</f>
        <v>0</v>
      </c>
      <c r="BI1018" s="149">
        <f>IF(N1018="nulová",J1018,0)</f>
        <v>0</v>
      </c>
      <c r="BJ1018" s="17" t="s">
        <v>90</v>
      </c>
      <c r="BK1018" s="149">
        <f>ROUND(I1018*H1018,2)</f>
        <v>0</v>
      </c>
      <c r="BL1018" s="17" t="s">
        <v>242</v>
      </c>
      <c r="BM1018" s="148" t="s">
        <v>1406</v>
      </c>
    </row>
    <row r="1019" spans="2:65" s="12" customFormat="1" ht="11.25">
      <c r="B1019" s="150"/>
      <c r="D1019" s="151" t="s">
        <v>170</v>
      </c>
      <c r="E1019" s="152" t="s">
        <v>1</v>
      </c>
      <c r="F1019" s="153" t="s">
        <v>1337</v>
      </c>
      <c r="H1019" s="152" t="s">
        <v>1</v>
      </c>
      <c r="I1019" s="154"/>
      <c r="L1019" s="150"/>
      <c r="M1019" s="155"/>
      <c r="T1019" s="156"/>
      <c r="AT1019" s="152" t="s">
        <v>170</v>
      </c>
      <c r="AU1019" s="152" t="s">
        <v>92</v>
      </c>
      <c r="AV1019" s="12" t="s">
        <v>90</v>
      </c>
      <c r="AW1019" s="12" t="s">
        <v>39</v>
      </c>
      <c r="AX1019" s="12" t="s">
        <v>83</v>
      </c>
      <c r="AY1019" s="152" t="s">
        <v>161</v>
      </c>
    </row>
    <row r="1020" spans="2:65" s="13" customFormat="1" ht="11.25">
      <c r="B1020" s="157"/>
      <c r="D1020" s="151" t="s">
        <v>170</v>
      </c>
      <c r="E1020" s="158" t="s">
        <v>1</v>
      </c>
      <c r="F1020" s="159" t="s">
        <v>1407</v>
      </c>
      <c r="H1020" s="160">
        <v>7.85</v>
      </c>
      <c r="I1020" s="161"/>
      <c r="L1020" s="157"/>
      <c r="M1020" s="162"/>
      <c r="T1020" s="163"/>
      <c r="AT1020" s="158" t="s">
        <v>170</v>
      </c>
      <c r="AU1020" s="158" t="s">
        <v>92</v>
      </c>
      <c r="AV1020" s="13" t="s">
        <v>92</v>
      </c>
      <c r="AW1020" s="13" t="s">
        <v>39</v>
      </c>
      <c r="AX1020" s="13" t="s">
        <v>83</v>
      </c>
      <c r="AY1020" s="158" t="s">
        <v>161</v>
      </c>
    </row>
    <row r="1021" spans="2:65" s="13" customFormat="1" ht="33.75">
      <c r="B1021" s="157"/>
      <c r="D1021" s="151" t="s">
        <v>170</v>
      </c>
      <c r="E1021" s="158" t="s">
        <v>1</v>
      </c>
      <c r="F1021" s="159" t="s">
        <v>1408</v>
      </c>
      <c r="H1021" s="160">
        <v>54.1</v>
      </c>
      <c r="I1021" s="161"/>
      <c r="L1021" s="157"/>
      <c r="M1021" s="162"/>
      <c r="T1021" s="163"/>
      <c r="AT1021" s="158" t="s">
        <v>170</v>
      </c>
      <c r="AU1021" s="158" t="s">
        <v>92</v>
      </c>
      <c r="AV1021" s="13" t="s">
        <v>92</v>
      </c>
      <c r="AW1021" s="13" t="s">
        <v>39</v>
      </c>
      <c r="AX1021" s="13" t="s">
        <v>83</v>
      </c>
      <c r="AY1021" s="158" t="s">
        <v>161</v>
      </c>
    </row>
    <row r="1022" spans="2:65" s="14" customFormat="1" ht="11.25">
      <c r="B1022" s="167"/>
      <c r="D1022" s="151" t="s">
        <v>170</v>
      </c>
      <c r="E1022" s="168" t="s">
        <v>1</v>
      </c>
      <c r="F1022" s="169" t="s">
        <v>237</v>
      </c>
      <c r="H1022" s="170">
        <v>61.95</v>
      </c>
      <c r="I1022" s="171"/>
      <c r="L1022" s="167"/>
      <c r="M1022" s="172"/>
      <c r="T1022" s="173"/>
      <c r="AT1022" s="168" t="s">
        <v>170</v>
      </c>
      <c r="AU1022" s="168" t="s">
        <v>92</v>
      </c>
      <c r="AV1022" s="14" t="s">
        <v>168</v>
      </c>
      <c r="AW1022" s="14" t="s">
        <v>39</v>
      </c>
      <c r="AX1022" s="14" t="s">
        <v>90</v>
      </c>
      <c r="AY1022" s="168" t="s">
        <v>161</v>
      </c>
    </row>
    <row r="1023" spans="2:65" s="1" customFormat="1" ht="16.5" customHeight="1">
      <c r="B1023" s="33"/>
      <c r="C1023" s="137" t="s">
        <v>1409</v>
      </c>
      <c r="D1023" s="137" t="s">
        <v>163</v>
      </c>
      <c r="E1023" s="138" t="s">
        <v>1410</v>
      </c>
      <c r="F1023" s="139" t="s">
        <v>1411</v>
      </c>
      <c r="G1023" s="140" t="s">
        <v>301</v>
      </c>
      <c r="H1023" s="141">
        <v>227.14</v>
      </c>
      <c r="I1023" s="142"/>
      <c r="J1023" s="143">
        <f>ROUND(I1023*H1023,2)</f>
        <v>0</v>
      </c>
      <c r="K1023" s="139" t="s">
        <v>230</v>
      </c>
      <c r="L1023" s="33"/>
      <c r="M1023" s="144" t="s">
        <v>1</v>
      </c>
      <c r="N1023" s="145" t="s">
        <v>48</v>
      </c>
      <c r="P1023" s="146">
        <f>O1023*H1023</f>
        <v>0</v>
      </c>
      <c r="Q1023" s="146">
        <v>6.9899999999999997E-3</v>
      </c>
      <c r="R1023" s="146">
        <f>Q1023*H1023</f>
        <v>1.5877085999999998</v>
      </c>
      <c r="S1023" s="146">
        <v>0</v>
      </c>
      <c r="T1023" s="147">
        <f>S1023*H1023</f>
        <v>0</v>
      </c>
      <c r="AR1023" s="148" t="s">
        <v>242</v>
      </c>
      <c r="AT1023" s="148" t="s">
        <v>163</v>
      </c>
      <c r="AU1023" s="148" t="s">
        <v>92</v>
      </c>
      <c r="AY1023" s="17" t="s">
        <v>161</v>
      </c>
      <c r="BE1023" s="149">
        <f>IF(N1023="základní",J1023,0)</f>
        <v>0</v>
      </c>
      <c r="BF1023" s="149">
        <f>IF(N1023="snížená",J1023,0)</f>
        <v>0</v>
      </c>
      <c r="BG1023" s="149">
        <f>IF(N1023="zákl. přenesená",J1023,0)</f>
        <v>0</v>
      </c>
      <c r="BH1023" s="149">
        <f>IF(N1023="sníž. přenesená",J1023,0)</f>
        <v>0</v>
      </c>
      <c r="BI1023" s="149">
        <f>IF(N1023="nulová",J1023,0)</f>
        <v>0</v>
      </c>
      <c r="BJ1023" s="17" t="s">
        <v>90</v>
      </c>
      <c r="BK1023" s="149">
        <f>ROUND(I1023*H1023,2)</f>
        <v>0</v>
      </c>
      <c r="BL1023" s="17" t="s">
        <v>242</v>
      </c>
      <c r="BM1023" s="148" t="s">
        <v>1412</v>
      </c>
    </row>
    <row r="1024" spans="2:65" s="12" customFormat="1" ht="11.25">
      <c r="B1024" s="150"/>
      <c r="D1024" s="151" t="s">
        <v>170</v>
      </c>
      <c r="E1024" s="152" t="s">
        <v>1</v>
      </c>
      <c r="F1024" s="153" t="s">
        <v>1337</v>
      </c>
      <c r="H1024" s="152" t="s">
        <v>1</v>
      </c>
      <c r="I1024" s="154"/>
      <c r="L1024" s="150"/>
      <c r="M1024" s="155"/>
      <c r="T1024" s="156"/>
      <c r="AT1024" s="152" t="s">
        <v>170</v>
      </c>
      <c r="AU1024" s="152" t="s">
        <v>92</v>
      </c>
      <c r="AV1024" s="12" t="s">
        <v>90</v>
      </c>
      <c r="AW1024" s="12" t="s">
        <v>39</v>
      </c>
      <c r="AX1024" s="12" t="s">
        <v>83</v>
      </c>
      <c r="AY1024" s="152" t="s">
        <v>161</v>
      </c>
    </row>
    <row r="1025" spans="2:65" s="13" customFormat="1" ht="22.5">
      <c r="B1025" s="157"/>
      <c r="D1025" s="151" t="s">
        <v>170</v>
      </c>
      <c r="E1025" s="158" t="s">
        <v>1</v>
      </c>
      <c r="F1025" s="159" t="s">
        <v>1413</v>
      </c>
      <c r="H1025" s="160">
        <v>227.14</v>
      </c>
      <c r="I1025" s="161"/>
      <c r="L1025" s="157"/>
      <c r="M1025" s="162"/>
      <c r="T1025" s="163"/>
      <c r="AT1025" s="158" t="s">
        <v>170</v>
      </c>
      <c r="AU1025" s="158" t="s">
        <v>92</v>
      </c>
      <c r="AV1025" s="13" t="s">
        <v>92</v>
      </c>
      <c r="AW1025" s="13" t="s">
        <v>39</v>
      </c>
      <c r="AX1025" s="13" t="s">
        <v>90</v>
      </c>
      <c r="AY1025" s="158" t="s">
        <v>161</v>
      </c>
    </row>
    <row r="1026" spans="2:65" s="1" customFormat="1" ht="33" customHeight="1">
      <c r="B1026" s="33"/>
      <c r="C1026" s="137" t="s">
        <v>1414</v>
      </c>
      <c r="D1026" s="137" t="s">
        <v>163</v>
      </c>
      <c r="E1026" s="138" t="s">
        <v>1415</v>
      </c>
      <c r="F1026" s="139" t="s">
        <v>1416</v>
      </c>
      <c r="G1026" s="140" t="s">
        <v>301</v>
      </c>
      <c r="H1026" s="141">
        <v>52.5</v>
      </c>
      <c r="I1026" s="142"/>
      <c r="J1026" s="143">
        <f>ROUND(I1026*H1026,2)</f>
        <v>0</v>
      </c>
      <c r="K1026" s="139" t="s">
        <v>230</v>
      </c>
      <c r="L1026" s="33"/>
      <c r="M1026" s="144" t="s">
        <v>1</v>
      </c>
      <c r="N1026" s="145" t="s">
        <v>48</v>
      </c>
      <c r="P1026" s="146">
        <f>O1026*H1026</f>
        <v>0</v>
      </c>
      <c r="Q1026" s="146">
        <v>2.8800000000000002E-3</v>
      </c>
      <c r="R1026" s="146">
        <f>Q1026*H1026</f>
        <v>0.1512</v>
      </c>
      <c r="S1026" s="146">
        <v>0</v>
      </c>
      <c r="T1026" s="147">
        <f>S1026*H1026</f>
        <v>0</v>
      </c>
      <c r="AR1026" s="148" t="s">
        <v>242</v>
      </c>
      <c r="AT1026" s="148" t="s">
        <v>163</v>
      </c>
      <c r="AU1026" s="148" t="s">
        <v>92</v>
      </c>
      <c r="AY1026" s="17" t="s">
        <v>161</v>
      </c>
      <c r="BE1026" s="149">
        <f>IF(N1026="základní",J1026,0)</f>
        <v>0</v>
      </c>
      <c r="BF1026" s="149">
        <f>IF(N1026="snížená",J1026,0)</f>
        <v>0</v>
      </c>
      <c r="BG1026" s="149">
        <f>IF(N1026="zákl. přenesená",J1026,0)</f>
        <v>0</v>
      </c>
      <c r="BH1026" s="149">
        <f>IF(N1026="sníž. přenesená",J1026,0)</f>
        <v>0</v>
      </c>
      <c r="BI1026" s="149">
        <f>IF(N1026="nulová",J1026,0)</f>
        <v>0</v>
      </c>
      <c r="BJ1026" s="17" t="s">
        <v>90</v>
      </c>
      <c r="BK1026" s="149">
        <f>ROUND(I1026*H1026,2)</f>
        <v>0</v>
      </c>
      <c r="BL1026" s="17" t="s">
        <v>242</v>
      </c>
      <c r="BM1026" s="148" t="s">
        <v>1417</v>
      </c>
    </row>
    <row r="1027" spans="2:65" s="1" customFormat="1" ht="19.5">
      <c r="B1027" s="33"/>
      <c r="D1027" s="151" t="s">
        <v>182</v>
      </c>
      <c r="F1027" s="164" t="s">
        <v>1418</v>
      </c>
      <c r="I1027" s="165"/>
      <c r="L1027" s="33"/>
      <c r="M1027" s="166"/>
      <c r="T1027" s="57"/>
      <c r="AT1027" s="17" t="s">
        <v>182</v>
      </c>
      <c r="AU1027" s="17" t="s">
        <v>92</v>
      </c>
    </row>
    <row r="1028" spans="2:65" s="13" customFormat="1" ht="11.25">
      <c r="B1028" s="157"/>
      <c r="D1028" s="151" t="s">
        <v>170</v>
      </c>
      <c r="E1028" s="158" t="s">
        <v>1</v>
      </c>
      <c r="F1028" s="159" t="s">
        <v>1419</v>
      </c>
      <c r="H1028" s="160">
        <v>52.5</v>
      </c>
      <c r="I1028" s="161"/>
      <c r="L1028" s="157"/>
      <c r="M1028" s="162"/>
      <c r="T1028" s="163"/>
      <c r="AT1028" s="158" t="s">
        <v>170</v>
      </c>
      <c r="AU1028" s="158" t="s">
        <v>92</v>
      </c>
      <c r="AV1028" s="13" t="s">
        <v>92</v>
      </c>
      <c r="AW1028" s="13" t="s">
        <v>39</v>
      </c>
      <c r="AX1028" s="13" t="s">
        <v>90</v>
      </c>
      <c r="AY1028" s="158" t="s">
        <v>161</v>
      </c>
    </row>
    <row r="1029" spans="2:65" s="1" customFormat="1" ht="33" customHeight="1">
      <c r="B1029" s="33"/>
      <c r="C1029" s="137" t="s">
        <v>1420</v>
      </c>
      <c r="D1029" s="137" t="s">
        <v>163</v>
      </c>
      <c r="E1029" s="138" t="s">
        <v>1421</v>
      </c>
      <c r="F1029" s="139" t="s">
        <v>1422</v>
      </c>
      <c r="G1029" s="140" t="s">
        <v>301</v>
      </c>
      <c r="H1029" s="141">
        <v>112.4</v>
      </c>
      <c r="I1029" s="142"/>
      <c r="J1029" s="143">
        <f>ROUND(I1029*H1029,2)</f>
        <v>0</v>
      </c>
      <c r="K1029" s="139" t="s">
        <v>230</v>
      </c>
      <c r="L1029" s="33"/>
      <c r="M1029" s="144" t="s">
        <v>1</v>
      </c>
      <c r="N1029" s="145" t="s">
        <v>48</v>
      </c>
      <c r="P1029" s="146">
        <f>O1029*H1029</f>
        <v>0</v>
      </c>
      <c r="Q1029" s="146">
        <v>3.7799999999999999E-3</v>
      </c>
      <c r="R1029" s="146">
        <f>Q1029*H1029</f>
        <v>0.42487200000000003</v>
      </c>
      <c r="S1029" s="146">
        <v>0</v>
      </c>
      <c r="T1029" s="147">
        <f>S1029*H1029</f>
        <v>0</v>
      </c>
      <c r="AR1029" s="148" t="s">
        <v>242</v>
      </c>
      <c r="AT1029" s="148" t="s">
        <v>163</v>
      </c>
      <c r="AU1029" s="148" t="s">
        <v>92</v>
      </c>
      <c r="AY1029" s="17" t="s">
        <v>161</v>
      </c>
      <c r="BE1029" s="149">
        <f>IF(N1029="základní",J1029,0)</f>
        <v>0</v>
      </c>
      <c r="BF1029" s="149">
        <f>IF(N1029="snížená",J1029,0)</f>
        <v>0</v>
      </c>
      <c r="BG1029" s="149">
        <f>IF(N1029="zákl. přenesená",J1029,0)</f>
        <v>0</v>
      </c>
      <c r="BH1029" s="149">
        <f>IF(N1029="sníž. přenesená",J1029,0)</f>
        <v>0</v>
      </c>
      <c r="BI1029" s="149">
        <f>IF(N1029="nulová",J1029,0)</f>
        <v>0</v>
      </c>
      <c r="BJ1029" s="17" t="s">
        <v>90</v>
      </c>
      <c r="BK1029" s="149">
        <f>ROUND(I1029*H1029,2)</f>
        <v>0</v>
      </c>
      <c r="BL1029" s="17" t="s">
        <v>242</v>
      </c>
      <c r="BM1029" s="148" t="s">
        <v>1423</v>
      </c>
    </row>
    <row r="1030" spans="2:65" s="1" customFormat="1" ht="19.5">
      <c r="B1030" s="33"/>
      <c r="D1030" s="151" t="s">
        <v>182</v>
      </c>
      <c r="F1030" s="164" t="s">
        <v>1418</v>
      </c>
      <c r="I1030" s="165"/>
      <c r="L1030" s="33"/>
      <c r="M1030" s="166"/>
      <c r="T1030" s="57"/>
      <c r="AT1030" s="17" t="s">
        <v>182</v>
      </c>
      <c r="AU1030" s="17" t="s">
        <v>92</v>
      </c>
    </row>
    <row r="1031" spans="2:65" s="13" customFormat="1" ht="11.25">
      <c r="B1031" s="157"/>
      <c r="D1031" s="151" t="s">
        <v>170</v>
      </c>
      <c r="E1031" s="158" t="s">
        <v>1</v>
      </c>
      <c r="F1031" s="159" t="s">
        <v>1424</v>
      </c>
      <c r="H1031" s="160">
        <v>112.4</v>
      </c>
      <c r="I1031" s="161"/>
      <c r="L1031" s="157"/>
      <c r="M1031" s="162"/>
      <c r="T1031" s="163"/>
      <c r="AT1031" s="158" t="s">
        <v>170</v>
      </c>
      <c r="AU1031" s="158" t="s">
        <v>92</v>
      </c>
      <c r="AV1031" s="13" t="s">
        <v>92</v>
      </c>
      <c r="AW1031" s="13" t="s">
        <v>39</v>
      </c>
      <c r="AX1031" s="13" t="s">
        <v>90</v>
      </c>
      <c r="AY1031" s="158" t="s">
        <v>161</v>
      </c>
    </row>
    <row r="1032" spans="2:65" s="1" customFormat="1" ht="33" customHeight="1">
      <c r="B1032" s="33"/>
      <c r="C1032" s="137" t="s">
        <v>978</v>
      </c>
      <c r="D1032" s="137" t="s">
        <v>163</v>
      </c>
      <c r="E1032" s="138" t="s">
        <v>1425</v>
      </c>
      <c r="F1032" s="139" t="s">
        <v>1426</v>
      </c>
      <c r="G1032" s="140" t="s">
        <v>301</v>
      </c>
      <c r="H1032" s="141">
        <v>10</v>
      </c>
      <c r="I1032" s="142"/>
      <c r="J1032" s="143">
        <f>ROUND(I1032*H1032,2)</f>
        <v>0</v>
      </c>
      <c r="K1032" s="139" t="s">
        <v>230</v>
      </c>
      <c r="L1032" s="33"/>
      <c r="M1032" s="144" t="s">
        <v>1</v>
      </c>
      <c r="N1032" s="145" t="s">
        <v>48</v>
      </c>
      <c r="P1032" s="146">
        <f>O1032*H1032</f>
        <v>0</v>
      </c>
      <c r="Q1032" s="146">
        <v>4.3499999999999997E-3</v>
      </c>
      <c r="R1032" s="146">
        <f>Q1032*H1032</f>
        <v>4.3499999999999997E-2</v>
      </c>
      <c r="S1032" s="146">
        <v>0</v>
      </c>
      <c r="T1032" s="147">
        <f>S1032*H1032</f>
        <v>0</v>
      </c>
      <c r="AR1032" s="148" t="s">
        <v>242</v>
      </c>
      <c r="AT1032" s="148" t="s">
        <v>163</v>
      </c>
      <c r="AU1032" s="148" t="s">
        <v>92</v>
      </c>
      <c r="AY1032" s="17" t="s">
        <v>161</v>
      </c>
      <c r="BE1032" s="149">
        <f>IF(N1032="základní",J1032,0)</f>
        <v>0</v>
      </c>
      <c r="BF1032" s="149">
        <f>IF(N1032="snížená",J1032,0)</f>
        <v>0</v>
      </c>
      <c r="BG1032" s="149">
        <f>IF(N1032="zákl. přenesená",J1032,0)</f>
        <v>0</v>
      </c>
      <c r="BH1032" s="149">
        <f>IF(N1032="sníž. přenesená",J1032,0)</f>
        <v>0</v>
      </c>
      <c r="BI1032" s="149">
        <f>IF(N1032="nulová",J1032,0)</f>
        <v>0</v>
      </c>
      <c r="BJ1032" s="17" t="s">
        <v>90</v>
      </c>
      <c r="BK1032" s="149">
        <f>ROUND(I1032*H1032,2)</f>
        <v>0</v>
      </c>
      <c r="BL1032" s="17" t="s">
        <v>242</v>
      </c>
      <c r="BM1032" s="148" t="s">
        <v>1427</v>
      </c>
    </row>
    <row r="1033" spans="2:65" s="1" customFormat="1" ht="19.5">
      <c r="B1033" s="33"/>
      <c r="D1033" s="151" t="s">
        <v>182</v>
      </c>
      <c r="F1033" s="164" t="s">
        <v>1418</v>
      </c>
      <c r="I1033" s="165"/>
      <c r="L1033" s="33"/>
      <c r="M1033" s="166"/>
      <c r="T1033" s="57"/>
      <c r="AT1033" s="17" t="s">
        <v>182</v>
      </c>
      <c r="AU1033" s="17" t="s">
        <v>92</v>
      </c>
    </row>
    <row r="1034" spans="2:65" s="13" customFormat="1" ht="11.25">
      <c r="B1034" s="157"/>
      <c r="D1034" s="151" t="s">
        <v>170</v>
      </c>
      <c r="E1034" s="158" t="s">
        <v>1</v>
      </c>
      <c r="F1034" s="159" t="s">
        <v>1428</v>
      </c>
      <c r="H1034" s="160">
        <v>10</v>
      </c>
      <c r="I1034" s="161"/>
      <c r="L1034" s="157"/>
      <c r="M1034" s="162"/>
      <c r="T1034" s="163"/>
      <c r="AT1034" s="158" t="s">
        <v>170</v>
      </c>
      <c r="AU1034" s="158" t="s">
        <v>92</v>
      </c>
      <c r="AV1034" s="13" t="s">
        <v>92</v>
      </c>
      <c r="AW1034" s="13" t="s">
        <v>39</v>
      </c>
      <c r="AX1034" s="13" t="s">
        <v>90</v>
      </c>
      <c r="AY1034" s="158" t="s">
        <v>161</v>
      </c>
    </row>
    <row r="1035" spans="2:65" s="1" customFormat="1" ht="24.2" customHeight="1">
      <c r="B1035" s="33"/>
      <c r="C1035" s="137" t="s">
        <v>1429</v>
      </c>
      <c r="D1035" s="137" t="s">
        <v>163</v>
      </c>
      <c r="E1035" s="138" t="s">
        <v>1430</v>
      </c>
      <c r="F1035" s="139" t="s">
        <v>1431</v>
      </c>
      <c r="G1035" s="140" t="s">
        <v>301</v>
      </c>
      <c r="H1035" s="141">
        <v>8</v>
      </c>
      <c r="I1035" s="142"/>
      <c r="J1035" s="143">
        <f>ROUND(I1035*H1035,2)</f>
        <v>0</v>
      </c>
      <c r="K1035" s="139" t="s">
        <v>167</v>
      </c>
      <c r="L1035" s="33"/>
      <c r="M1035" s="144" t="s">
        <v>1</v>
      </c>
      <c r="N1035" s="145" t="s">
        <v>48</v>
      </c>
      <c r="P1035" s="146">
        <f>O1035*H1035</f>
        <v>0</v>
      </c>
      <c r="Q1035" s="146">
        <v>2.4599999999999999E-3</v>
      </c>
      <c r="R1035" s="146">
        <f>Q1035*H1035</f>
        <v>1.968E-2</v>
      </c>
      <c r="S1035" s="146">
        <v>0</v>
      </c>
      <c r="T1035" s="147">
        <f>S1035*H1035</f>
        <v>0</v>
      </c>
      <c r="AR1035" s="148" t="s">
        <v>242</v>
      </c>
      <c r="AT1035" s="148" t="s">
        <v>163</v>
      </c>
      <c r="AU1035" s="148" t="s">
        <v>92</v>
      </c>
      <c r="AY1035" s="17" t="s">
        <v>161</v>
      </c>
      <c r="BE1035" s="149">
        <f>IF(N1035="základní",J1035,0)</f>
        <v>0</v>
      </c>
      <c r="BF1035" s="149">
        <f>IF(N1035="snížená",J1035,0)</f>
        <v>0</v>
      </c>
      <c r="BG1035" s="149">
        <f>IF(N1035="zákl. přenesená",J1035,0)</f>
        <v>0</v>
      </c>
      <c r="BH1035" s="149">
        <f>IF(N1035="sníž. přenesená",J1035,0)</f>
        <v>0</v>
      </c>
      <c r="BI1035" s="149">
        <f>IF(N1035="nulová",J1035,0)</f>
        <v>0</v>
      </c>
      <c r="BJ1035" s="17" t="s">
        <v>90</v>
      </c>
      <c r="BK1035" s="149">
        <f>ROUND(I1035*H1035,2)</f>
        <v>0</v>
      </c>
      <c r="BL1035" s="17" t="s">
        <v>242</v>
      </c>
      <c r="BM1035" s="148" t="s">
        <v>1432</v>
      </c>
    </row>
    <row r="1036" spans="2:65" s="13" customFormat="1" ht="11.25">
      <c r="B1036" s="157"/>
      <c r="D1036" s="151" t="s">
        <v>170</v>
      </c>
      <c r="E1036" s="158" t="s">
        <v>1</v>
      </c>
      <c r="F1036" s="159" t="s">
        <v>1433</v>
      </c>
      <c r="H1036" s="160">
        <v>8</v>
      </c>
      <c r="I1036" s="161"/>
      <c r="L1036" s="157"/>
      <c r="M1036" s="162"/>
      <c r="T1036" s="163"/>
      <c r="AT1036" s="158" t="s">
        <v>170</v>
      </c>
      <c r="AU1036" s="158" t="s">
        <v>92</v>
      </c>
      <c r="AV1036" s="13" t="s">
        <v>92</v>
      </c>
      <c r="AW1036" s="13" t="s">
        <v>39</v>
      </c>
      <c r="AX1036" s="13" t="s">
        <v>90</v>
      </c>
      <c r="AY1036" s="158" t="s">
        <v>161</v>
      </c>
    </row>
    <row r="1037" spans="2:65" s="1" customFormat="1" ht="24.2" customHeight="1">
      <c r="B1037" s="33"/>
      <c r="C1037" s="137" t="s">
        <v>1434</v>
      </c>
      <c r="D1037" s="137" t="s">
        <v>163</v>
      </c>
      <c r="E1037" s="138" t="s">
        <v>1435</v>
      </c>
      <c r="F1037" s="139" t="s">
        <v>1436</v>
      </c>
      <c r="G1037" s="140" t="s">
        <v>301</v>
      </c>
      <c r="H1037" s="141">
        <v>8</v>
      </c>
      <c r="I1037" s="142"/>
      <c r="J1037" s="143">
        <f>ROUND(I1037*H1037,2)</f>
        <v>0</v>
      </c>
      <c r="K1037" s="139" t="s">
        <v>167</v>
      </c>
      <c r="L1037" s="33"/>
      <c r="M1037" s="144" t="s">
        <v>1</v>
      </c>
      <c r="N1037" s="145" t="s">
        <v>48</v>
      </c>
      <c r="P1037" s="146">
        <f>O1037*H1037</f>
        <v>0</v>
      </c>
      <c r="Q1037" s="146">
        <v>4.13E-3</v>
      </c>
      <c r="R1037" s="146">
        <f>Q1037*H1037</f>
        <v>3.304E-2</v>
      </c>
      <c r="S1037" s="146">
        <v>0</v>
      </c>
      <c r="T1037" s="147">
        <f>S1037*H1037</f>
        <v>0</v>
      </c>
      <c r="AR1037" s="148" t="s">
        <v>242</v>
      </c>
      <c r="AT1037" s="148" t="s">
        <v>163</v>
      </c>
      <c r="AU1037" s="148" t="s">
        <v>92</v>
      </c>
      <c r="AY1037" s="17" t="s">
        <v>161</v>
      </c>
      <c r="BE1037" s="149">
        <f>IF(N1037="základní",J1037,0)</f>
        <v>0</v>
      </c>
      <c r="BF1037" s="149">
        <f>IF(N1037="snížená",J1037,0)</f>
        <v>0</v>
      </c>
      <c r="BG1037" s="149">
        <f>IF(N1037="zákl. přenesená",J1037,0)</f>
        <v>0</v>
      </c>
      <c r="BH1037" s="149">
        <f>IF(N1037="sníž. přenesená",J1037,0)</f>
        <v>0</v>
      </c>
      <c r="BI1037" s="149">
        <f>IF(N1037="nulová",J1037,0)</f>
        <v>0</v>
      </c>
      <c r="BJ1037" s="17" t="s">
        <v>90</v>
      </c>
      <c r="BK1037" s="149">
        <f>ROUND(I1037*H1037,2)</f>
        <v>0</v>
      </c>
      <c r="BL1037" s="17" t="s">
        <v>242</v>
      </c>
      <c r="BM1037" s="148" t="s">
        <v>1437</v>
      </c>
    </row>
    <row r="1038" spans="2:65" s="13" customFormat="1" ht="11.25">
      <c r="B1038" s="157"/>
      <c r="D1038" s="151" t="s">
        <v>170</v>
      </c>
      <c r="E1038" s="158" t="s">
        <v>1</v>
      </c>
      <c r="F1038" s="159" t="s">
        <v>1438</v>
      </c>
      <c r="H1038" s="160">
        <v>8</v>
      </c>
      <c r="I1038" s="161"/>
      <c r="L1038" s="157"/>
      <c r="M1038" s="162"/>
      <c r="T1038" s="163"/>
      <c r="AT1038" s="158" t="s">
        <v>170</v>
      </c>
      <c r="AU1038" s="158" t="s">
        <v>92</v>
      </c>
      <c r="AV1038" s="13" t="s">
        <v>92</v>
      </c>
      <c r="AW1038" s="13" t="s">
        <v>39</v>
      </c>
      <c r="AX1038" s="13" t="s">
        <v>90</v>
      </c>
      <c r="AY1038" s="158" t="s">
        <v>161</v>
      </c>
    </row>
    <row r="1039" spans="2:65" s="1" customFormat="1" ht="24.2" customHeight="1">
      <c r="B1039" s="33"/>
      <c r="C1039" s="137" t="s">
        <v>1439</v>
      </c>
      <c r="D1039" s="137" t="s">
        <v>163</v>
      </c>
      <c r="E1039" s="138" t="s">
        <v>1440</v>
      </c>
      <c r="F1039" s="139" t="s">
        <v>1441</v>
      </c>
      <c r="G1039" s="140" t="s">
        <v>301</v>
      </c>
      <c r="H1039" s="141">
        <v>229</v>
      </c>
      <c r="I1039" s="142"/>
      <c r="J1039" s="143">
        <f>ROUND(I1039*H1039,2)</f>
        <v>0</v>
      </c>
      <c r="K1039" s="139" t="s">
        <v>167</v>
      </c>
      <c r="L1039" s="33"/>
      <c r="M1039" s="144" t="s">
        <v>1</v>
      </c>
      <c r="N1039" s="145" t="s">
        <v>48</v>
      </c>
      <c r="P1039" s="146">
        <f>O1039*H1039</f>
        <v>0</v>
      </c>
      <c r="Q1039" s="146">
        <v>4.4099999999999999E-3</v>
      </c>
      <c r="R1039" s="146">
        <f>Q1039*H1039</f>
        <v>1.00989</v>
      </c>
      <c r="S1039" s="146">
        <v>0</v>
      </c>
      <c r="T1039" s="147">
        <f>S1039*H1039</f>
        <v>0</v>
      </c>
      <c r="AR1039" s="148" t="s">
        <v>242</v>
      </c>
      <c r="AT1039" s="148" t="s">
        <v>163</v>
      </c>
      <c r="AU1039" s="148" t="s">
        <v>92</v>
      </c>
      <c r="AY1039" s="17" t="s">
        <v>161</v>
      </c>
      <c r="BE1039" s="149">
        <f>IF(N1039="základní",J1039,0)</f>
        <v>0</v>
      </c>
      <c r="BF1039" s="149">
        <f>IF(N1039="snížená",J1039,0)</f>
        <v>0</v>
      </c>
      <c r="BG1039" s="149">
        <f>IF(N1039="zákl. přenesená",J1039,0)</f>
        <v>0</v>
      </c>
      <c r="BH1039" s="149">
        <f>IF(N1039="sníž. přenesená",J1039,0)</f>
        <v>0</v>
      </c>
      <c r="BI1039" s="149">
        <f>IF(N1039="nulová",J1039,0)</f>
        <v>0</v>
      </c>
      <c r="BJ1039" s="17" t="s">
        <v>90</v>
      </c>
      <c r="BK1039" s="149">
        <f>ROUND(I1039*H1039,2)</f>
        <v>0</v>
      </c>
      <c r="BL1039" s="17" t="s">
        <v>242</v>
      </c>
      <c r="BM1039" s="148" t="s">
        <v>1442</v>
      </c>
    </row>
    <row r="1040" spans="2:65" s="12" customFormat="1" ht="11.25">
      <c r="B1040" s="150"/>
      <c r="D1040" s="151" t="s">
        <v>170</v>
      </c>
      <c r="E1040" s="152" t="s">
        <v>1</v>
      </c>
      <c r="F1040" s="153" t="s">
        <v>1337</v>
      </c>
      <c r="H1040" s="152" t="s">
        <v>1</v>
      </c>
      <c r="I1040" s="154"/>
      <c r="L1040" s="150"/>
      <c r="M1040" s="155"/>
      <c r="T1040" s="156"/>
      <c r="AT1040" s="152" t="s">
        <v>170</v>
      </c>
      <c r="AU1040" s="152" t="s">
        <v>92</v>
      </c>
      <c r="AV1040" s="12" t="s">
        <v>90</v>
      </c>
      <c r="AW1040" s="12" t="s">
        <v>39</v>
      </c>
      <c r="AX1040" s="12" t="s">
        <v>83</v>
      </c>
      <c r="AY1040" s="152" t="s">
        <v>161</v>
      </c>
    </row>
    <row r="1041" spans="2:65" s="13" customFormat="1" ht="22.5">
      <c r="B1041" s="157"/>
      <c r="D1041" s="151" t="s">
        <v>170</v>
      </c>
      <c r="E1041" s="158" t="s">
        <v>1</v>
      </c>
      <c r="F1041" s="159" t="s">
        <v>1443</v>
      </c>
      <c r="H1041" s="160">
        <v>229</v>
      </c>
      <c r="I1041" s="161"/>
      <c r="L1041" s="157"/>
      <c r="M1041" s="162"/>
      <c r="T1041" s="163"/>
      <c r="AT1041" s="158" t="s">
        <v>170</v>
      </c>
      <c r="AU1041" s="158" t="s">
        <v>92</v>
      </c>
      <c r="AV1041" s="13" t="s">
        <v>92</v>
      </c>
      <c r="AW1041" s="13" t="s">
        <v>39</v>
      </c>
      <c r="AX1041" s="13" t="s">
        <v>90</v>
      </c>
      <c r="AY1041" s="158" t="s">
        <v>161</v>
      </c>
    </row>
    <row r="1042" spans="2:65" s="1" customFormat="1" ht="24.2" customHeight="1">
      <c r="B1042" s="33"/>
      <c r="C1042" s="137" t="s">
        <v>1444</v>
      </c>
      <c r="D1042" s="137" t="s">
        <v>163</v>
      </c>
      <c r="E1042" s="138" t="s">
        <v>1445</v>
      </c>
      <c r="F1042" s="139" t="s">
        <v>1446</v>
      </c>
      <c r="G1042" s="140" t="s">
        <v>789</v>
      </c>
      <c r="H1042" s="191"/>
      <c r="I1042" s="142"/>
      <c r="J1042" s="143">
        <f>ROUND(I1042*H1042,2)</f>
        <v>0</v>
      </c>
      <c r="K1042" s="139" t="s">
        <v>167</v>
      </c>
      <c r="L1042" s="33"/>
      <c r="M1042" s="144" t="s">
        <v>1</v>
      </c>
      <c r="N1042" s="145" t="s">
        <v>48</v>
      </c>
      <c r="P1042" s="146">
        <f>O1042*H1042</f>
        <v>0</v>
      </c>
      <c r="Q1042" s="146">
        <v>0</v>
      </c>
      <c r="R1042" s="146">
        <f>Q1042*H1042</f>
        <v>0</v>
      </c>
      <c r="S1042" s="146">
        <v>0</v>
      </c>
      <c r="T1042" s="147">
        <f>S1042*H1042</f>
        <v>0</v>
      </c>
      <c r="AR1042" s="148" t="s">
        <v>242</v>
      </c>
      <c r="AT1042" s="148" t="s">
        <v>163</v>
      </c>
      <c r="AU1042" s="148" t="s">
        <v>92</v>
      </c>
      <c r="AY1042" s="17" t="s">
        <v>161</v>
      </c>
      <c r="BE1042" s="149">
        <f>IF(N1042="základní",J1042,0)</f>
        <v>0</v>
      </c>
      <c r="BF1042" s="149">
        <f>IF(N1042="snížená",J1042,0)</f>
        <v>0</v>
      </c>
      <c r="BG1042" s="149">
        <f>IF(N1042="zákl. přenesená",J1042,0)</f>
        <v>0</v>
      </c>
      <c r="BH1042" s="149">
        <f>IF(N1042="sníž. přenesená",J1042,0)</f>
        <v>0</v>
      </c>
      <c r="BI1042" s="149">
        <f>IF(N1042="nulová",J1042,0)</f>
        <v>0</v>
      </c>
      <c r="BJ1042" s="17" t="s">
        <v>90</v>
      </c>
      <c r="BK1042" s="149">
        <f>ROUND(I1042*H1042,2)</f>
        <v>0</v>
      </c>
      <c r="BL1042" s="17" t="s">
        <v>242</v>
      </c>
      <c r="BM1042" s="148" t="s">
        <v>1447</v>
      </c>
    </row>
    <row r="1043" spans="2:65" s="11" customFormat="1" ht="22.9" customHeight="1">
      <c r="B1043" s="125"/>
      <c r="D1043" s="126" t="s">
        <v>82</v>
      </c>
      <c r="E1043" s="135" t="s">
        <v>1448</v>
      </c>
      <c r="F1043" s="135" t="s">
        <v>1449</v>
      </c>
      <c r="I1043" s="128"/>
      <c r="J1043" s="136">
        <f>BK1043</f>
        <v>0</v>
      </c>
      <c r="L1043" s="125"/>
      <c r="M1043" s="130"/>
      <c r="P1043" s="131">
        <f>SUM(P1044:P1079)</f>
        <v>0</v>
      </c>
      <c r="R1043" s="131">
        <f>SUM(R1044:R1079)</f>
        <v>6.2416993199999995</v>
      </c>
      <c r="T1043" s="132">
        <f>SUM(T1044:T1079)</f>
        <v>8.6256592800000007</v>
      </c>
      <c r="AR1043" s="126" t="s">
        <v>92</v>
      </c>
      <c r="AT1043" s="133" t="s">
        <v>82</v>
      </c>
      <c r="AU1043" s="133" t="s">
        <v>90</v>
      </c>
      <c r="AY1043" s="126" t="s">
        <v>161</v>
      </c>
      <c r="BK1043" s="134">
        <f>SUM(BK1044:BK1079)</f>
        <v>0</v>
      </c>
    </row>
    <row r="1044" spans="2:65" s="1" customFormat="1" ht="24.2" customHeight="1">
      <c r="B1044" s="33"/>
      <c r="C1044" s="137" t="s">
        <v>1450</v>
      </c>
      <c r="D1044" s="137" t="s">
        <v>163</v>
      </c>
      <c r="E1044" s="138" t="s">
        <v>1451</v>
      </c>
      <c r="F1044" s="139" t="s">
        <v>1452</v>
      </c>
      <c r="G1044" s="140" t="s">
        <v>301</v>
      </c>
      <c r="H1044" s="141">
        <v>82</v>
      </c>
      <c r="I1044" s="142"/>
      <c r="J1044" s="143">
        <f>ROUND(I1044*H1044,2)</f>
        <v>0</v>
      </c>
      <c r="K1044" s="139" t="s">
        <v>167</v>
      </c>
      <c r="L1044" s="33"/>
      <c r="M1044" s="144" t="s">
        <v>1</v>
      </c>
      <c r="N1044" s="145" t="s">
        <v>48</v>
      </c>
      <c r="P1044" s="146">
        <f>O1044*H1044</f>
        <v>0</v>
      </c>
      <c r="Q1044" s="146">
        <v>0</v>
      </c>
      <c r="R1044" s="146">
        <f>Q1044*H1044</f>
        <v>0</v>
      </c>
      <c r="S1044" s="146">
        <v>0</v>
      </c>
      <c r="T1044" s="147">
        <f>S1044*H1044</f>
        <v>0</v>
      </c>
      <c r="AR1044" s="148" t="s">
        <v>242</v>
      </c>
      <c r="AT1044" s="148" t="s">
        <v>163</v>
      </c>
      <c r="AU1044" s="148" t="s">
        <v>92</v>
      </c>
      <c r="AY1044" s="17" t="s">
        <v>161</v>
      </c>
      <c r="BE1044" s="149">
        <f>IF(N1044="základní",J1044,0)</f>
        <v>0</v>
      </c>
      <c r="BF1044" s="149">
        <f>IF(N1044="snížená",J1044,0)</f>
        <v>0</v>
      </c>
      <c r="BG1044" s="149">
        <f>IF(N1044="zákl. přenesená",J1044,0)</f>
        <v>0</v>
      </c>
      <c r="BH1044" s="149">
        <f>IF(N1044="sníž. přenesená",J1044,0)</f>
        <v>0</v>
      </c>
      <c r="BI1044" s="149">
        <f>IF(N1044="nulová",J1044,0)</f>
        <v>0</v>
      </c>
      <c r="BJ1044" s="17" t="s">
        <v>90</v>
      </c>
      <c r="BK1044" s="149">
        <f>ROUND(I1044*H1044,2)</f>
        <v>0</v>
      </c>
      <c r="BL1044" s="17" t="s">
        <v>242</v>
      </c>
      <c r="BM1044" s="148" t="s">
        <v>1453</v>
      </c>
    </row>
    <row r="1045" spans="2:65" s="13" customFormat="1" ht="11.25">
      <c r="B1045" s="157"/>
      <c r="D1045" s="151" t="s">
        <v>170</v>
      </c>
      <c r="E1045" s="158" t="s">
        <v>1</v>
      </c>
      <c r="F1045" s="159" t="s">
        <v>1454</v>
      </c>
      <c r="H1045" s="160">
        <v>82</v>
      </c>
      <c r="I1045" s="161"/>
      <c r="L1045" s="157"/>
      <c r="M1045" s="162"/>
      <c r="T1045" s="163"/>
      <c r="AT1045" s="158" t="s">
        <v>170</v>
      </c>
      <c r="AU1045" s="158" t="s">
        <v>92</v>
      </c>
      <c r="AV1045" s="13" t="s">
        <v>92</v>
      </c>
      <c r="AW1045" s="13" t="s">
        <v>39</v>
      </c>
      <c r="AX1045" s="13" t="s">
        <v>90</v>
      </c>
      <c r="AY1045" s="158" t="s">
        <v>161</v>
      </c>
    </row>
    <row r="1046" spans="2:65" s="1" customFormat="1" ht="24.2" customHeight="1">
      <c r="B1046" s="33"/>
      <c r="C1046" s="137" t="s">
        <v>968</v>
      </c>
      <c r="D1046" s="137" t="s">
        <v>163</v>
      </c>
      <c r="E1046" s="138" t="s">
        <v>1455</v>
      </c>
      <c r="F1046" s="139" t="s">
        <v>1456</v>
      </c>
      <c r="G1046" s="140" t="s">
        <v>245</v>
      </c>
      <c r="H1046" s="141">
        <v>6</v>
      </c>
      <c r="I1046" s="142"/>
      <c r="J1046" s="143">
        <f>ROUND(I1046*H1046,2)</f>
        <v>0</v>
      </c>
      <c r="K1046" s="139" t="s">
        <v>230</v>
      </c>
      <c r="L1046" s="33"/>
      <c r="M1046" s="144" t="s">
        <v>1</v>
      </c>
      <c r="N1046" s="145" t="s">
        <v>48</v>
      </c>
      <c r="P1046" s="146">
        <f>O1046*H1046</f>
        <v>0</v>
      </c>
      <c r="Q1046" s="146">
        <v>0</v>
      </c>
      <c r="R1046" s="146">
        <f>Q1046*H1046</f>
        <v>0</v>
      </c>
      <c r="S1046" s="146">
        <v>0</v>
      </c>
      <c r="T1046" s="147">
        <f>S1046*H1046</f>
        <v>0</v>
      </c>
      <c r="AR1046" s="148" t="s">
        <v>242</v>
      </c>
      <c r="AT1046" s="148" t="s">
        <v>163</v>
      </c>
      <c r="AU1046" s="148" t="s">
        <v>92</v>
      </c>
      <c r="AY1046" s="17" t="s">
        <v>161</v>
      </c>
      <c r="BE1046" s="149">
        <f>IF(N1046="základní",J1046,0)</f>
        <v>0</v>
      </c>
      <c r="BF1046" s="149">
        <f>IF(N1046="snížená",J1046,0)</f>
        <v>0</v>
      </c>
      <c r="BG1046" s="149">
        <f>IF(N1046="zákl. přenesená",J1046,0)</f>
        <v>0</v>
      </c>
      <c r="BH1046" s="149">
        <f>IF(N1046="sníž. přenesená",J1046,0)</f>
        <v>0</v>
      </c>
      <c r="BI1046" s="149">
        <f>IF(N1046="nulová",J1046,0)</f>
        <v>0</v>
      </c>
      <c r="BJ1046" s="17" t="s">
        <v>90</v>
      </c>
      <c r="BK1046" s="149">
        <f>ROUND(I1046*H1046,2)</f>
        <v>0</v>
      </c>
      <c r="BL1046" s="17" t="s">
        <v>242</v>
      </c>
      <c r="BM1046" s="148" t="s">
        <v>1457</v>
      </c>
    </row>
    <row r="1047" spans="2:65" s="13" customFormat="1" ht="11.25">
      <c r="B1047" s="157"/>
      <c r="D1047" s="151" t="s">
        <v>170</v>
      </c>
      <c r="E1047" s="158" t="s">
        <v>1</v>
      </c>
      <c r="F1047" s="159" t="s">
        <v>1458</v>
      </c>
      <c r="H1047" s="160">
        <v>6</v>
      </c>
      <c r="I1047" s="161"/>
      <c r="L1047" s="157"/>
      <c r="M1047" s="162"/>
      <c r="T1047" s="163"/>
      <c r="AT1047" s="158" t="s">
        <v>170</v>
      </c>
      <c r="AU1047" s="158" t="s">
        <v>92</v>
      </c>
      <c r="AV1047" s="13" t="s">
        <v>92</v>
      </c>
      <c r="AW1047" s="13" t="s">
        <v>39</v>
      </c>
      <c r="AX1047" s="13" t="s">
        <v>90</v>
      </c>
      <c r="AY1047" s="158" t="s">
        <v>161</v>
      </c>
    </row>
    <row r="1048" spans="2:65" s="1" customFormat="1" ht="16.5" customHeight="1">
      <c r="B1048" s="33"/>
      <c r="C1048" s="137" t="s">
        <v>1459</v>
      </c>
      <c r="D1048" s="137" t="s">
        <v>163</v>
      </c>
      <c r="E1048" s="138" t="s">
        <v>1460</v>
      </c>
      <c r="F1048" s="139" t="s">
        <v>1461</v>
      </c>
      <c r="G1048" s="140" t="s">
        <v>188</v>
      </c>
      <c r="H1048" s="141">
        <v>530.46699999999998</v>
      </c>
      <c r="I1048" s="142"/>
      <c r="J1048" s="143">
        <f>ROUND(I1048*H1048,2)</f>
        <v>0</v>
      </c>
      <c r="K1048" s="139" t="s">
        <v>230</v>
      </c>
      <c r="L1048" s="33"/>
      <c r="M1048" s="144" t="s">
        <v>1</v>
      </c>
      <c r="N1048" s="145" t="s">
        <v>48</v>
      </c>
      <c r="P1048" s="146">
        <f>O1048*H1048</f>
        <v>0</v>
      </c>
      <c r="Q1048" s="146">
        <v>0</v>
      </c>
      <c r="R1048" s="146">
        <f>Q1048*H1048</f>
        <v>0</v>
      </c>
      <c r="S1048" s="146">
        <v>0</v>
      </c>
      <c r="T1048" s="147">
        <f>S1048*H1048</f>
        <v>0</v>
      </c>
      <c r="AR1048" s="148" t="s">
        <v>242</v>
      </c>
      <c r="AT1048" s="148" t="s">
        <v>163</v>
      </c>
      <c r="AU1048" s="148" t="s">
        <v>92</v>
      </c>
      <c r="AY1048" s="17" t="s">
        <v>161</v>
      </c>
      <c r="BE1048" s="149">
        <f>IF(N1048="základní",J1048,0)</f>
        <v>0</v>
      </c>
      <c r="BF1048" s="149">
        <f>IF(N1048="snížená",J1048,0)</f>
        <v>0</v>
      </c>
      <c r="BG1048" s="149">
        <f>IF(N1048="zákl. přenesená",J1048,0)</f>
        <v>0</v>
      </c>
      <c r="BH1048" s="149">
        <f>IF(N1048="sníž. přenesená",J1048,0)</f>
        <v>0</v>
      </c>
      <c r="BI1048" s="149">
        <f>IF(N1048="nulová",J1048,0)</f>
        <v>0</v>
      </c>
      <c r="BJ1048" s="17" t="s">
        <v>90</v>
      </c>
      <c r="BK1048" s="149">
        <f>ROUND(I1048*H1048,2)</f>
        <v>0</v>
      </c>
      <c r="BL1048" s="17" t="s">
        <v>242</v>
      </c>
      <c r="BM1048" s="148" t="s">
        <v>1462</v>
      </c>
    </row>
    <row r="1049" spans="2:65" s="13" customFormat="1" ht="11.25">
      <c r="B1049" s="157"/>
      <c r="D1049" s="151" t="s">
        <v>170</v>
      </c>
      <c r="E1049" s="158" t="s">
        <v>1</v>
      </c>
      <c r="F1049" s="159" t="s">
        <v>1463</v>
      </c>
      <c r="H1049" s="160">
        <v>530.46699999999998</v>
      </c>
      <c r="I1049" s="161"/>
      <c r="L1049" s="157"/>
      <c r="M1049" s="162"/>
      <c r="T1049" s="163"/>
      <c r="AT1049" s="158" t="s">
        <v>170</v>
      </c>
      <c r="AU1049" s="158" t="s">
        <v>92</v>
      </c>
      <c r="AV1049" s="13" t="s">
        <v>92</v>
      </c>
      <c r="AW1049" s="13" t="s">
        <v>39</v>
      </c>
      <c r="AX1049" s="13" t="s">
        <v>90</v>
      </c>
      <c r="AY1049" s="158" t="s">
        <v>161</v>
      </c>
    </row>
    <row r="1050" spans="2:65" s="1" customFormat="1" ht="16.5" customHeight="1">
      <c r="B1050" s="33"/>
      <c r="C1050" s="137" t="s">
        <v>982</v>
      </c>
      <c r="D1050" s="137" t="s">
        <v>163</v>
      </c>
      <c r="E1050" s="138" t="s">
        <v>1464</v>
      </c>
      <c r="F1050" s="139" t="s">
        <v>1465</v>
      </c>
      <c r="G1050" s="140" t="s">
        <v>188</v>
      </c>
      <c r="H1050" s="141">
        <v>530.46699999999998</v>
      </c>
      <c r="I1050" s="142"/>
      <c r="J1050" s="143">
        <f>ROUND(I1050*H1050,2)</f>
        <v>0</v>
      </c>
      <c r="K1050" s="139" t="s">
        <v>230</v>
      </c>
      <c r="L1050" s="33"/>
      <c r="M1050" s="144" t="s">
        <v>1</v>
      </c>
      <c r="N1050" s="145" t="s">
        <v>48</v>
      </c>
      <c r="P1050" s="146">
        <f>O1050*H1050</f>
        <v>0</v>
      </c>
      <c r="Q1050" s="146">
        <v>0</v>
      </c>
      <c r="R1050" s="146">
        <f>Q1050*H1050</f>
        <v>0</v>
      </c>
      <c r="S1050" s="146">
        <v>0</v>
      </c>
      <c r="T1050" s="147">
        <f>S1050*H1050</f>
        <v>0</v>
      </c>
      <c r="AR1050" s="148" t="s">
        <v>242</v>
      </c>
      <c r="AT1050" s="148" t="s">
        <v>163</v>
      </c>
      <c r="AU1050" s="148" t="s">
        <v>92</v>
      </c>
      <c r="AY1050" s="17" t="s">
        <v>161</v>
      </c>
      <c r="BE1050" s="149">
        <f>IF(N1050="základní",J1050,0)</f>
        <v>0</v>
      </c>
      <c r="BF1050" s="149">
        <f>IF(N1050="snížená",J1050,0)</f>
        <v>0</v>
      </c>
      <c r="BG1050" s="149">
        <f>IF(N1050="zákl. přenesená",J1050,0)</f>
        <v>0</v>
      </c>
      <c r="BH1050" s="149">
        <f>IF(N1050="sníž. přenesená",J1050,0)</f>
        <v>0</v>
      </c>
      <c r="BI1050" s="149">
        <f>IF(N1050="nulová",J1050,0)</f>
        <v>0</v>
      </c>
      <c r="BJ1050" s="17" t="s">
        <v>90</v>
      </c>
      <c r="BK1050" s="149">
        <f>ROUND(I1050*H1050,2)</f>
        <v>0</v>
      </c>
      <c r="BL1050" s="17" t="s">
        <v>242</v>
      </c>
      <c r="BM1050" s="148" t="s">
        <v>1466</v>
      </c>
    </row>
    <row r="1051" spans="2:65" s="13" customFormat="1" ht="11.25">
      <c r="B1051" s="157"/>
      <c r="D1051" s="151" t="s">
        <v>170</v>
      </c>
      <c r="E1051" s="158" t="s">
        <v>1</v>
      </c>
      <c r="F1051" s="159" t="s">
        <v>1463</v>
      </c>
      <c r="H1051" s="160">
        <v>530.46699999999998</v>
      </c>
      <c r="I1051" s="161"/>
      <c r="L1051" s="157"/>
      <c r="M1051" s="162"/>
      <c r="T1051" s="163"/>
      <c r="AT1051" s="158" t="s">
        <v>170</v>
      </c>
      <c r="AU1051" s="158" t="s">
        <v>92</v>
      </c>
      <c r="AV1051" s="13" t="s">
        <v>92</v>
      </c>
      <c r="AW1051" s="13" t="s">
        <v>39</v>
      </c>
      <c r="AX1051" s="13" t="s">
        <v>90</v>
      </c>
      <c r="AY1051" s="158" t="s">
        <v>161</v>
      </c>
    </row>
    <row r="1052" spans="2:65" s="1" customFormat="1" ht="16.5" customHeight="1">
      <c r="B1052" s="33"/>
      <c r="C1052" s="137" t="s">
        <v>1467</v>
      </c>
      <c r="D1052" s="137" t="s">
        <v>163</v>
      </c>
      <c r="E1052" s="138" t="s">
        <v>1468</v>
      </c>
      <c r="F1052" s="139" t="s">
        <v>1469</v>
      </c>
      <c r="G1052" s="140" t="s">
        <v>245</v>
      </c>
      <c r="H1052" s="141">
        <v>80</v>
      </c>
      <c r="I1052" s="142"/>
      <c r="J1052" s="143">
        <f>ROUND(I1052*H1052,2)</f>
        <v>0</v>
      </c>
      <c r="K1052" s="139" t="s">
        <v>230</v>
      </c>
      <c r="L1052" s="33"/>
      <c r="M1052" s="144" t="s">
        <v>1</v>
      </c>
      <c r="N1052" s="145" t="s">
        <v>48</v>
      </c>
      <c r="P1052" s="146">
        <f>O1052*H1052</f>
        <v>0</v>
      </c>
      <c r="Q1052" s="146">
        <v>0</v>
      </c>
      <c r="R1052" s="146">
        <f>Q1052*H1052</f>
        <v>0</v>
      </c>
      <c r="S1052" s="146">
        <v>0</v>
      </c>
      <c r="T1052" s="147">
        <f>S1052*H1052</f>
        <v>0</v>
      </c>
      <c r="AR1052" s="148" t="s">
        <v>242</v>
      </c>
      <c r="AT1052" s="148" t="s">
        <v>163</v>
      </c>
      <c r="AU1052" s="148" t="s">
        <v>92</v>
      </c>
      <c r="AY1052" s="17" t="s">
        <v>161</v>
      </c>
      <c r="BE1052" s="149">
        <f>IF(N1052="základní",J1052,0)</f>
        <v>0</v>
      </c>
      <c r="BF1052" s="149">
        <f>IF(N1052="snížená",J1052,0)</f>
        <v>0</v>
      </c>
      <c r="BG1052" s="149">
        <f>IF(N1052="zákl. přenesená",J1052,0)</f>
        <v>0</v>
      </c>
      <c r="BH1052" s="149">
        <f>IF(N1052="sníž. přenesená",J1052,0)</f>
        <v>0</v>
      </c>
      <c r="BI1052" s="149">
        <f>IF(N1052="nulová",J1052,0)</f>
        <v>0</v>
      </c>
      <c r="BJ1052" s="17" t="s">
        <v>90</v>
      </c>
      <c r="BK1052" s="149">
        <f>ROUND(I1052*H1052,2)</f>
        <v>0</v>
      </c>
      <c r="BL1052" s="17" t="s">
        <v>242</v>
      </c>
      <c r="BM1052" s="148" t="s">
        <v>1470</v>
      </c>
    </row>
    <row r="1053" spans="2:65" s="1" customFormat="1" ht="21.75" customHeight="1">
      <c r="B1053" s="33"/>
      <c r="C1053" s="137" t="s">
        <v>1471</v>
      </c>
      <c r="D1053" s="137" t="s">
        <v>163</v>
      </c>
      <c r="E1053" s="138" t="s">
        <v>1472</v>
      </c>
      <c r="F1053" s="139" t="s">
        <v>1473</v>
      </c>
      <c r="G1053" s="140" t="s">
        <v>245</v>
      </c>
      <c r="H1053" s="141">
        <v>56</v>
      </c>
      <c r="I1053" s="142"/>
      <c r="J1053" s="143">
        <f>ROUND(I1053*H1053,2)</f>
        <v>0</v>
      </c>
      <c r="K1053" s="139" t="s">
        <v>230</v>
      </c>
      <c r="L1053" s="33"/>
      <c r="M1053" s="144" t="s">
        <v>1</v>
      </c>
      <c r="N1053" s="145" t="s">
        <v>48</v>
      </c>
      <c r="P1053" s="146">
        <f>O1053*H1053</f>
        <v>0</v>
      </c>
      <c r="Q1053" s="146">
        <v>0</v>
      </c>
      <c r="R1053" s="146">
        <f>Q1053*H1053</f>
        <v>0</v>
      </c>
      <c r="S1053" s="146">
        <v>0</v>
      </c>
      <c r="T1053" s="147">
        <f>S1053*H1053</f>
        <v>0</v>
      </c>
      <c r="AR1053" s="148" t="s">
        <v>242</v>
      </c>
      <c r="AT1053" s="148" t="s">
        <v>163</v>
      </c>
      <c r="AU1053" s="148" t="s">
        <v>92</v>
      </c>
      <c r="AY1053" s="17" t="s">
        <v>161</v>
      </c>
      <c r="BE1053" s="149">
        <f>IF(N1053="základní",J1053,0)</f>
        <v>0</v>
      </c>
      <c r="BF1053" s="149">
        <f>IF(N1053="snížená",J1053,0)</f>
        <v>0</v>
      </c>
      <c r="BG1053" s="149">
        <f>IF(N1053="zákl. přenesená",J1053,0)</f>
        <v>0</v>
      </c>
      <c r="BH1053" s="149">
        <f>IF(N1053="sníž. přenesená",J1053,0)</f>
        <v>0</v>
      </c>
      <c r="BI1053" s="149">
        <f>IF(N1053="nulová",J1053,0)</f>
        <v>0</v>
      </c>
      <c r="BJ1053" s="17" t="s">
        <v>90</v>
      </c>
      <c r="BK1053" s="149">
        <f>ROUND(I1053*H1053,2)</f>
        <v>0</v>
      </c>
      <c r="BL1053" s="17" t="s">
        <v>242</v>
      </c>
      <c r="BM1053" s="148" t="s">
        <v>1474</v>
      </c>
    </row>
    <row r="1054" spans="2:65" s="1" customFormat="1" ht="16.5" customHeight="1">
      <c r="B1054" s="33"/>
      <c r="C1054" s="137" t="s">
        <v>1475</v>
      </c>
      <c r="D1054" s="137" t="s">
        <v>163</v>
      </c>
      <c r="E1054" s="138" t="s">
        <v>1476</v>
      </c>
      <c r="F1054" s="139" t="s">
        <v>1477</v>
      </c>
      <c r="G1054" s="140" t="s">
        <v>245</v>
      </c>
      <c r="H1054" s="141">
        <v>50</v>
      </c>
      <c r="I1054" s="142"/>
      <c r="J1054" s="143">
        <f>ROUND(I1054*H1054,2)</f>
        <v>0</v>
      </c>
      <c r="K1054" s="139" t="s">
        <v>230</v>
      </c>
      <c r="L1054" s="33"/>
      <c r="M1054" s="144" t="s">
        <v>1</v>
      </c>
      <c r="N1054" s="145" t="s">
        <v>48</v>
      </c>
      <c r="P1054" s="146">
        <f>O1054*H1054</f>
        <v>0</v>
      </c>
      <c r="Q1054" s="146">
        <v>0</v>
      </c>
      <c r="R1054" s="146">
        <f>Q1054*H1054</f>
        <v>0</v>
      </c>
      <c r="S1054" s="146">
        <v>0</v>
      </c>
      <c r="T1054" s="147">
        <f>S1054*H1054</f>
        <v>0</v>
      </c>
      <c r="AR1054" s="148" t="s">
        <v>242</v>
      </c>
      <c r="AT1054" s="148" t="s">
        <v>163</v>
      </c>
      <c r="AU1054" s="148" t="s">
        <v>92</v>
      </c>
      <c r="AY1054" s="17" t="s">
        <v>161</v>
      </c>
      <c r="BE1054" s="149">
        <f>IF(N1054="základní",J1054,0)</f>
        <v>0</v>
      </c>
      <c r="BF1054" s="149">
        <f>IF(N1054="snížená",J1054,0)</f>
        <v>0</v>
      </c>
      <c r="BG1054" s="149">
        <f>IF(N1054="zákl. přenesená",J1054,0)</f>
        <v>0</v>
      </c>
      <c r="BH1054" s="149">
        <f>IF(N1054="sníž. přenesená",J1054,0)</f>
        <v>0</v>
      </c>
      <c r="BI1054" s="149">
        <f>IF(N1054="nulová",J1054,0)</f>
        <v>0</v>
      </c>
      <c r="BJ1054" s="17" t="s">
        <v>90</v>
      </c>
      <c r="BK1054" s="149">
        <f>ROUND(I1054*H1054,2)</f>
        <v>0</v>
      </c>
      <c r="BL1054" s="17" t="s">
        <v>242</v>
      </c>
      <c r="BM1054" s="148" t="s">
        <v>1478</v>
      </c>
    </row>
    <row r="1055" spans="2:65" s="1" customFormat="1" ht="16.5" customHeight="1">
      <c r="B1055" s="33"/>
      <c r="C1055" s="137" t="s">
        <v>1479</v>
      </c>
      <c r="D1055" s="137" t="s">
        <v>163</v>
      </c>
      <c r="E1055" s="138" t="s">
        <v>1480</v>
      </c>
      <c r="F1055" s="139" t="s">
        <v>1481</v>
      </c>
      <c r="G1055" s="140" t="s">
        <v>245</v>
      </c>
      <c r="H1055" s="141">
        <v>12</v>
      </c>
      <c r="I1055" s="142"/>
      <c r="J1055" s="143">
        <f>ROUND(I1055*H1055,2)</f>
        <v>0</v>
      </c>
      <c r="K1055" s="139" t="s">
        <v>230</v>
      </c>
      <c r="L1055" s="33"/>
      <c r="M1055" s="144" t="s">
        <v>1</v>
      </c>
      <c r="N1055" s="145" t="s">
        <v>48</v>
      </c>
      <c r="P1055" s="146">
        <f>O1055*H1055</f>
        <v>0</v>
      </c>
      <c r="Q1055" s="146">
        <v>0</v>
      </c>
      <c r="R1055" s="146">
        <f>Q1055*H1055</f>
        <v>0</v>
      </c>
      <c r="S1055" s="146">
        <v>0</v>
      </c>
      <c r="T1055" s="147">
        <f>S1055*H1055</f>
        <v>0</v>
      </c>
      <c r="AR1055" s="148" t="s">
        <v>242</v>
      </c>
      <c r="AT1055" s="148" t="s">
        <v>163</v>
      </c>
      <c r="AU1055" s="148" t="s">
        <v>92</v>
      </c>
      <c r="AY1055" s="17" t="s">
        <v>161</v>
      </c>
      <c r="BE1055" s="149">
        <f>IF(N1055="základní",J1055,0)</f>
        <v>0</v>
      </c>
      <c r="BF1055" s="149">
        <f>IF(N1055="snížená",J1055,0)</f>
        <v>0</v>
      </c>
      <c r="BG1055" s="149">
        <f>IF(N1055="zákl. přenesená",J1055,0)</f>
        <v>0</v>
      </c>
      <c r="BH1055" s="149">
        <f>IF(N1055="sníž. přenesená",J1055,0)</f>
        <v>0</v>
      </c>
      <c r="BI1055" s="149">
        <f>IF(N1055="nulová",J1055,0)</f>
        <v>0</v>
      </c>
      <c r="BJ1055" s="17" t="s">
        <v>90</v>
      </c>
      <c r="BK1055" s="149">
        <f>ROUND(I1055*H1055,2)</f>
        <v>0</v>
      </c>
      <c r="BL1055" s="17" t="s">
        <v>242</v>
      </c>
      <c r="BM1055" s="148" t="s">
        <v>1482</v>
      </c>
    </row>
    <row r="1056" spans="2:65" s="1" customFormat="1" ht="16.5" customHeight="1">
      <c r="B1056" s="33"/>
      <c r="C1056" s="137" t="s">
        <v>1483</v>
      </c>
      <c r="D1056" s="137" t="s">
        <v>163</v>
      </c>
      <c r="E1056" s="138" t="s">
        <v>1484</v>
      </c>
      <c r="F1056" s="139" t="s">
        <v>1485</v>
      </c>
      <c r="G1056" s="140" t="s">
        <v>301</v>
      </c>
      <c r="H1056" s="141">
        <v>82.4</v>
      </c>
      <c r="I1056" s="142"/>
      <c r="J1056" s="143">
        <f>ROUND(I1056*H1056,2)</f>
        <v>0</v>
      </c>
      <c r="K1056" s="139" t="s">
        <v>230</v>
      </c>
      <c r="L1056" s="33"/>
      <c r="M1056" s="144" t="s">
        <v>1</v>
      </c>
      <c r="N1056" s="145" t="s">
        <v>48</v>
      </c>
      <c r="P1056" s="146">
        <f>O1056*H1056</f>
        <v>0</v>
      </c>
      <c r="Q1056" s="146">
        <v>1.0000000000000001E-5</v>
      </c>
      <c r="R1056" s="146">
        <f>Q1056*H1056</f>
        <v>8.2400000000000008E-4</v>
      </c>
      <c r="S1056" s="146">
        <v>0</v>
      </c>
      <c r="T1056" s="147">
        <f>S1056*H1056</f>
        <v>0</v>
      </c>
      <c r="AR1056" s="148" t="s">
        <v>242</v>
      </c>
      <c r="AT1056" s="148" t="s">
        <v>163</v>
      </c>
      <c r="AU1056" s="148" t="s">
        <v>92</v>
      </c>
      <c r="AY1056" s="17" t="s">
        <v>161</v>
      </c>
      <c r="BE1056" s="149">
        <f>IF(N1056="základní",J1056,0)</f>
        <v>0</v>
      </c>
      <c r="BF1056" s="149">
        <f>IF(N1056="snížená",J1056,0)</f>
        <v>0</v>
      </c>
      <c r="BG1056" s="149">
        <f>IF(N1056="zákl. přenesená",J1056,0)</f>
        <v>0</v>
      </c>
      <c r="BH1056" s="149">
        <f>IF(N1056="sníž. přenesená",J1056,0)</f>
        <v>0</v>
      </c>
      <c r="BI1056" s="149">
        <f>IF(N1056="nulová",J1056,0)</f>
        <v>0</v>
      </c>
      <c r="BJ1056" s="17" t="s">
        <v>90</v>
      </c>
      <c r="BK1056" s="149">
        <f>ROUND(I1056*H1056,2)</f>
        <v>0</v>
      </c>
      <c r="BL1056" s="17" t="s">
        <v>242</v>
      </c>
      <c r="BM1056" s="148" t="s">
        <v>1486</v>
      </c>
    </row>
    <row r="1057" spans="2:65" s="13" customFormat="1" ht="11.25">
      <c r="B1057" s="157"/>
      <c r="D1057" s="151" t="s">
        <v>170</v>
      </c>
      <c r="E1057" s="158" t="s">
        <v>1</v>
      </c>
      <c r="F1057" s="159" t="s">
        <v>1487</v>
      </c>
      <c r="H1057" s="160">
        <v>82.4</v>
      </c>
      <c r="I1057" s="161"/>
      <c r="L1057" s="157"/>
      <c r="M1057" s="162"/>
      <c r="T1057" s="163"/>
      <c r="AT1057" s="158" t="s">
        <v>170</v>
      </c>
      <c r="AU1057" s="158" t="s">
        <v>92</v>
      </c>
      <c r="AV1057" s="13" t="s">
        <v>92</v>
      </c>
      <c r="AW1057" s="13" t="s">
        <v>39</v>
      </c>
      <c r="AX1057" s="13" t="s">
        <v>90</v>
      </c>
      <c r="AY1057" s="158" t="s">
        <v>161</v>
      </c>
    </row>
    <row r="1058" spans="2:65" s="1" customFormat="1" ht="16.5" customHeight="1">
      <c r="B1058" s="33"/>
      <c r="C1058" s="181" t="s">
        <v>1488</v>
      </c>
      <c r="D1058" s="181" t="s">
        <v>529</v>
      </c>
      <c r="E1058" s="182" t="s">
        <v>1489</v>
      </c>
      <c r="F1058" s="183" t="s">
        <v>1490</v>
      </c>
      <c r="G1058" s="184" t="s">
        <v>301</v>
      </c>
      <c r="H1058" s="185">
        <v>86.52</v>
      </c>
      <c r="I1058" s="186"/>
      <c r="J1058" s="187">
        <f>ROUND(I1058*H1058,2)</f>
        <v>0</v>
      </c>
      <c r="K1058" s="183" t="s">
        <v>167</v>
      </c>
      <c r="L1058" s="188"/>
      <c r="M1058" s="189" t="s">
        <v>1</v>
      </c>
      <c r="N1058" s="190" t="s">
        <v>48</v>
      </c>
      <c r="P1058" s="146">
        <f>O1058*H1058</f>
        <v>0</v>
      </c>
      <c r="Q1058" s="146">
        <v>1E-4</v>
      </c>
      <c r="R1058" s="146">
        <f>Q1058*H1058</f>
        <v>8.652E-3</v>
      </c>
      <c r="S1058" s="146">
        <v>0</v>
      </c>
      <c r="T1058" s="147">
        <f>S1058*H1058</f>
        <v>0</v>
      </c>
      <c r="AR1058" s="148" t="s">
        <v>314</v>
      </c>
      <c r="AT1058" s="148" t="s">
        <v>529</v>
      </c>
      <c r="AU1058" s="148" t="s">
        <v>92</v>
      </c>
      <c r="AY1058" s="17" t="s">
        <v>161</v>
      </c>
      <c r="BE1058" s="149">
        <f>IF(N1058="základní",J1058,0)</f>
        <v>0</v>
      </c>
      <c r="BF1058" s="149">
        <f>IF(N1058="snížená",J1058,0)</f>
        <v>0</v>
      </c>
      <c r="BG1058" s="149">
        <f>IF(N1058="zákl. přenesená",J1058,0)</f>
        <v>0</v>
      </c>
      <c r="BH1058" s="149">
        <f>IF(N1058="sníž. přenesená",J1058,0)</f>
        <v>0</v>
      </c>
      <c r="BI1058" s="149">
        <f>IF(N1058="nulová",J1058,0)</f>
        <v>0</v>
      </c>
      <c r="BJ1058" s="17" t="s">
        <v>90</v>
      </c>
      <c r="BK1058" s="149">
        <f>ROUND(I1058*H1058,2)</f>
        <v>0</v>
      </c>
      <c r="BL1058" s="17" t="s">
        <v>242</v>
      </c>
      <c r="BM1058" s="148" t="s">
        <v>1491</v>
      </c>
    </row>
    <row r="1059" spans="2:65" s="1" customFormat="1" ht="19.5">
      <c r="B1059" s="33"/>
      <c r="D1059" s="151" t="s">
        <v>182</v>
      </c>
      <c r="F1059" s="164" t="s">
        <v>533</v>
      </c>
      <c r="I1059" s="165"/>
      <c r="L1059" s="33"/>
      <c r="M1059" s="166"/>
      <c r="T1059" s="57"/>
      <c r="AT1059" s="17" t="s">
        <v>182</v>
      </c>
      <c r="AU1059" s="17" t="s">
        <v>92</v>
      </c>
    </row>
    <row r="1060" spans="2:65" s="13" customFormat="1" ht="11.25">
      <c r="B1060" s="157"/>
      <c r="D1060" s="151" t="s">
        <v>170</v>
      </c>
      <c r="E1060" s="158" t="s">
        <v>1</v>
      </c>
      <c r="F1060" s="159" t="s">
        <v>1487</v>
      </c>
      <c r="H1060" s="160">
        <v>82.4</v>
      </c>
      <c r="I1060" s="161"/>
      <c r="L1060" s="157"/>
      <c r="M1060" s="162"/>
      <c r="T1060" s="163"/>
      <c r="AT1060" s="158" t="s">
        <v>170</v>
      </c>
      <c r="AU1060" s="158" t="s">
        <v>92</v>
      </c>
      <c r="AV1060" s="13" t="s">
        <v>92</v>
      </c>
      <c r="AW1060" s="13" t="s">
        <v>39</v>
      </c>
      <c r="AX1060" s="13" t="s">
        <v>90</v>
      </c>
      <c r="AY1060" s="158" t="s">
        <v>161</v>
      </c>
    </row>
    <row r="1061" spans="2:65" s="13" customFormat="1" ht="11.25">
      <c r="B1061" s="157"/>
      <c r="D1061" s="151" t="s">
        <v>170</v>
      </c>
      <c r="F1061" s="159" t="s">
        <v>1492</v>
      </c>
      <c r="H1061" s="160">
        <v>86.52</v>
      </c>
      <c r="I1061" s="161"/>
      <c r="L1061" s="157"/>
      <c r="M1061" s="162"/>
      <c r="T1061" s="163"/>
      <c r="AT1061" s="158" t="s">
        <v>170</v>
      </c>
      <c r="AU1061" s="158" t="s">
        <v>92</v>
      </c>
      <c r="AV1061" s="13" t="s">
        <v>92</v>
      </c>
      <c r="AW1061" s="13" t="s">
        <v>4</v>
      </c>
      <c r="AX1061" s="13" t="s">
        <v>90</v>
      </c>
      <c r="AY1061" s="158" t="s">
        <v>161</v>
      </c>
    </row>
    <row r="1062" spans="2:65" s="1" customFormat="1" ht="24.2" customHeight="1">
      <c r="B1062" s="33"/>
      <c r="C1062" s="137" t="s">
        <v>1493</v>
      </c>
      <c r="D1062" s="137" t="s">
        <v>163</v>
      </c>
      <c r="E1062" s="138" t="s">
        <v>1494</v>
      </c>
      <c r="F1062" s="139" t="s">
        <v>1495</v>
      </c>
      <c r="G1062" s="140" t="s">
        <v>188</v>
      </c>
      <c r="H1062" s="141">
        <v>461.27600000000001</v>
      </c>
      <c r="I1062" s="142"/>
      <c r="J1062" s="143">
        <f>ROUND(I1062*H1062,2)</f>
        <v>0</v>
      </c>
      <c r="K1062" s="139" t="s">
        <v>167</v>
      </c>
      <c r="L1062" s="33"/>
      <c r="M1062" s="144" t="s">
        <v>1</v>
      </c>
      <c r="N1062" s="145" t="s">
        <v>48</v>
      </c>
      <c r="P1062" s="146">
        <f>O1062*H1062</f>
        <v>0</v>
      </c>
      <c r="Q1062" s="146">
        <v>0</v>
      </c>
      <c r="R1062" s="146">
        <f>Q1062*H1062</f>
        <v>0</v>
      </c>
      <c r="S1062" s="146">
        <v>1.7780000000000001E-2</v>
      </c>
      <c r="T1062" s="147">
        <f>S1062*H1062</f>
        <v>8.2014872800000003</v>
      </c>
      <c r="AR1062" s="148" t="s">
        <v>242</v>
      </c>
      <c r="AT1062" s="148" t="s">
        <v>163</v>
      </c>
      <c r="AU1062" s="148" t="s">
        <v>92</v>
      </c>
      <c r="AY1062" s="17" t="s">
        <v>161</v>
      </c>
      <c r="BE1062" s="149">
        <f>IF(N1062="základní",J1062,0)</f>
        <v>0</v>
      </c>
      <c r="BF1062" s="149">
        <f>IF(N1062="snížená",J1062,0)</f>
        <v>0</v>
      </c>
      <c r="BG1062" s="149">
        <f>IF(N1062="zákl. přenesená",J1062,0)</f>
        <v>0</v>
      </c>
      <c r="BH1062" s="149">
        <f>IF(N1062="sníž. přenesená",J1062,0)</f>
        <v>0</v>
      </c>
      <c r="BI1062" s="149">
        <f>IF(N1062="nulová",J1062,0)</f>
        <v>0</v>
      </c>
      <c r="BJ1062" s="17" t="s">
        <v>90</v>
      </c>
      <c r="BK1062" s="149">
        <f>ROUND(I1062*H1062,2)</f>
        <v>0</v>
      </c>
      <c r="BL1062" s="17" t="s">
        <v>242</v>
      </c>
      <c r="BM1062" s="148" t="s">
        <v>1496</v>
      </c>
    </row>
    <row r="1063" spans="2:65" s="13" customFormat="1" ht="11.25">
      <c r="B1063" s="157"/>
      <c r="D1063" s="151" t="s">
        <v>170</v>
      </c>
      <c r="E1063" s="158" t="s">
        <v>1</v>
      </c>
      <c r="F1063" s="159" t="s">
        <v>1497</v>
      </c>
      <c r="H1063" s="160">
        <v>420.46699999999998</v>
      </c>
      <c r="I1063" s="161"/>
      <c r="L1063" s="157"/>
      <c r="M1063" s="162"/>
      <c r="T1063" s="163"/>
      <c r="AT1063" s="158" t="s">
        <v>170</v>
      </c>
      <c r="AU1063" s="158" t="s">
        <v>92</v>
      </c>
      <c r="AV1063" s="13" t="s">
        <v>92</v>
      </c>
      <c r="AW1063" s="13" t="s">
        <v>39</v>
      </c>
      <c r="AX1063" s="13" t="s">
        <v>83</v>
      </c>
      <c r="AY1063" s="158" t="s">
        <v>161</v>
      </c>
    </row>
    <row r="1064" spans="2:65" s="13" customFormat="1" ht="11.25">
      <c r="B1064" s="157"/>
      <c r="D1064" s="151" t="s">
        <v>170</v>
      </c>
      <c r="E1064" s="158" t="s">
        <v>1</v>
      </c>
      <c r="F1064" s="159" t="s">
        <v>1498</v>
      </c>
      <c r="H1064" s="160">
        <v>40.808999999999997</v>
      </c>
      <c r="I1064" s="161"/>
      <c r="L1064" s="157"/>
      <c r="M1064" s="162"/>
      <c r="T1064" s="163"/>
      <c r="AT1064" s="158" t="s">
        <v>170</v>
      </c>
      <c r="AU1064" s="158" t="s">
        <v>92</v>
      </c>
      <c r="AV1064" s="13" t="s">
        <v>92</v>
      </c>
      <c r="AW1064" s="13" t="s">
        <v>39</v>
      </c>
      <c r="AX1064" s="13" t="s">
        <v>83</v>
      </c>
      <c r="AY1064" s="158" t="s">
        <v>161</v>
      </c>
    </row>
    <row r="1065" spans="2:65" s="14" customFormat="1" ht="11.25">
      <c r="B1065" s="167"/>
      <c r="D1065" s="151" t="s">
        <v>170</v>
      </c>
      <c r="E1065" s="168" t="s">
        <v>1</v>
      </c>
      <c r="F1065" s="169" t="s">
        <v>237</v>
      </c>
      <c r="H1065" s="170">
        <v>461.27600000000001</v>
      </c>
      <c r="I1065" s="171"/>
      <c r="L1065" s="167"/>
      <c r="M1065" s="172"/>
      <c r="T1065" s="173"/>
      <c r="AT1065" s="168" t="s">
        <v>170</v>
      </c>
      <c r="AU1065" s="168" t="s">
        <v>92</v>
      </c>
      <c r="AV1065" s="14" t="s">
        <v>168</v>
      </c>
      <c r="AW1065" s="14" t="s">
        <v>39</v>
      </c>
      <c r="AX1065" s="14" t="s">
        <v>90</v>
      </c>
      <c r="AY1065" s="168" t="s">
        <v>161</v>
      </c>
    </row>
    <row r="1066" spans="2:65" s="1" customFormat="1" ht="37.9" customHeight="1">
      <c r="B1066" s="33"/>
      <c r="C1066" s="137" t="s">
        <v>1499</v>
      </c>
      <c r="D1066" s="137" t="s">
        <v>163</v>
      </c>
      <c r="E1066" s="138" t="s">
        <v>1500</v>
      </c>
      <c r="F1066" s="139" t="s">
        <v>1501</v>
      </c>
      <c r="G1066" s="140" t="s">
        <v>301</v>
      </c>
      <c r="H1066" s="141">
        <v>41.8</v>
      </c>
      <c r="I1066" s="142"/>
      <c r="J1066" s="143">
        <f>ROUND(I1066*H1066,2)</f>
        <v>0</v>
      </c>
      <c r="K1066" s="139" t="s">
        <v>167</v>
      </c>
      <c r="L1066" s="33"/>
      <c r="M1066" s="144" t="s">
        <v>1</v>
      </c>
      <c r="N1066" s="145" t="s">
        <v>48</v>
      </c>
      <c r="P1066" s="146">
        <f>O1066*H1066</f>
        <v>0</v>
      </c>
      <c r="Q1066" s="146">
        <v>0</v>
      </c>
      <c r="R1066" s="146">
        <f>Q1066*H1066</f>
        <v>0</v>
      </c>
      <c r="S1066" s="146">
        <v>4.6299999999999996E-3</v>
      </c>
      <c r="T1066" s="147">
        <f>S1066*H1066</f>
        <v>0.19353399999999996</v>
      </c>
      <c r="AR1066" s="148" t="s">
        <v>242</v>
      </c>
      <c r="AT1066" s="148" t="s">
        <v>163</v>
      </c>
      <c r="AU1066" s="148" t="s">
        <v>92</v>
      </c>
      <c r="AY1066" s="17" t="s">
        <v>161</v>
      </c>
      <c r="BE1066" s="149">
        <f>IF(N1066="základní",J1066,0)</f>
        <v>0</v>
      </c>
      <c r="BF1066" s="149">
        <f>IF(N1066="snížená",J1066,0)</f>
        <v>0</v>
      </c>
      <c r="BG1066" s="149">
        <f>IF(N1066="zákl. přenesená",J1066,0)</f>
        <v>0</v>
      </c>
      <c r="BH1066" s="149">
        <f>IF(N1066="sníž. přenesená",J1066,0)</f>
        <v>0</v>
      </c>
      <c r="BI1066" s="149">
        <f>IF(N1066="nulová",J1066,0)</f>
        <v>0</v>
      </c>
      <c r="BJ1066" s="17" t="s">
        <v>90</v>
      </c>
      <c r="BK1066" s="149">
        <f>ROUND(I1066*H1066,2)</f>
        <v>0</v>
      </c>
      <c r="BL1066" s="17" t="s">
        <v>242</v>
      </c>
      <c r="BM1066" s="148" t="s">
        <v>1502</v>
      </c>
    </row>
    <row r="1067" spans="2:65" s="13" customFormat="1" ht="11.25">
      <c r="B1067" s="157"/>
      <c r="D1067" s="151" t="s">
        <v>170</v>
      </c>
      <c r="E1067" s="158" t="s">
        <v>1</v>
      </c>
      <c r="F1067" s="159" t="s">
        <v>1503</v>
      </c>
      <c r="H1067" s="160">
        <v>41.8</v>
      </c>
      <c r="I1067" s="161"/>
      <c r="L1067" s="157"/>
      <c r="M1067" s="162"/>
      <c r="T1067" s="163"/>
      <c r="AT1067" s="158" t="s">
        <v>170</v>
      </c>
      <c r="AU1067" s="158" t="s">
        <v>92</v>
      </c>
      <c r="AV1067" s="13" t="s">
        <v>92</v>
      </c>
      <c r="AW1067" s="13" t="s">
        <v>39</v>
      </c>
      <c r="AX1067" s="13" t="s">
        <v>90</v>
      </c>
      <c r="AY1067" s="158" t="s">
        <v>161</v>
      </c>
    </row>
    <row r="1068" spans="2:65" s="1" customFormat="1" ht="37.9" customHeight="1">
      <c r="B1068" s="33"/>
      <c r="C1068" s="137" t="s">
        <v>1504</v>
      </c>
      <c r="D1068" s="137" t="s">
        <v>163</v>
      </c>
      <c r="E1068" s="138" t="s">
        <v>1505</v>
      </c>
      <c r="F1068" s="139" t="s">
        <v>1506</v>
      </c>
      <c r="G1068" s="140" t="s">
        <v>188</v>
      </c>
      <c r="H1068" s="141">
        <v>461.27600000000001</v>
      </c>
      <c r="I1068" s="142"/>
      <c r="J1068" s="143">
        <f>ROUND(I1068*H1068,2)</f>
        <v>0</v>
      </c>
      <c r="K1068" s="139" t="s">
        <v>230</v>
      </c>
      <c r="L1068" s="33"/>
      <c r="M1068" s="144" t="s">
        <v>1</v>
      </c>
      <c r="N1068" s="145" t="s">
        <v>48</v>
      </c>
      <c r="P1068" s="146">
        <f>O1068*H1068</f>
        <v>0</v>
      </c>
      <c r="Q1068" s="146">
        <v>1.2999999999999999E-2</v>
      </c>
      <c r="R1068" s="146">
        <f>Q1068*H1068</f>
        <v>5.996588</v>
      </c>
      <c r="S1068" s="146">
        <v>0</v>
      </c>
      <c r="T1068" s="147">
        <f>S1068*H1068</f>
        <v>0</v>
      </c>
      <c r="AR1068" s="148" t="s">
        <v>242</v>
      </c>
      <c r="AT1068" s="148" t="s">
        <v>163</v>
      </c>
      <c r="AU1068" s="148" t="s">
        <v>92</v>
      </c>
      <c r="AY1068" s="17" t="s">
        <v>161</v>
      </c>
      <c r="BE1068" s="149">
        <f>IF(N1068="základní",J1068,0)</f>
        <v>0</v>
      </c>
      <c r="BF1068" s="149">
        <f>IF(N1068="snížená",J1068,0)</f>
        <v>0</v>
      </c>
      <c r="BG1068" s="149">
        <f>IF(N1068="zákl. přenesená",J1068,0)</f>
        <v>0</v>
      </c>
      <c r="BH1068" s="149">
        <f>IF(N1068="sníž. přenesená",J1068,0)</f>
        <v>0</v>
      </c>
      <c r="BI1068" s="149">
        <f>IF(N1068="nulová",J1068,0)</f>
        <v>0</v>
      </c>
      <c r="BJ1068" s="17" t="s">
        <v>90</v>
      </c>
      <c r="BK1068" s="149">
        <f>ROUND(I1068*H1068,2)</f>
        <v>0</v>
      </c>
      <c r="BL1068" s="17" t="s">
        <v>242</v>
      </c>
      <c r="BM1068" s="148" t="s">
        <v>1507</v>
      </c>
    </row>
    <row r="1069" spans="2:65" s="1" customFormat="1" ht="24.2" customHeight="1">
      <c r="B1069" s="33"/>
      <c r="C1069" s="137" t="s">
        <v>1508</v>
      </c>
      <c r="D1069" s="137" t="s">
        <v>163</v>
      </c>
      <c r="E1069" s="138" t="s">
        <v>1509</v>
      </c>
      <c r="F1069" s="139" t="s">
        <v>1510</v>
      </c>
      <c r="G1069" s="140" t="s">
        <v>301</v>
      </c>
      <c r="H1069" s="141">
        <v>18.2</v>
      </c>
      <c r="I1069" s="142"/>
      <c r="J1069" s="143">
        <f>ROUND(I1069*H1069,2)</f>
        <v>0</v>
      </c>
      <c r="K1069" s="139" t="s">
        <v>167</v>
      </c>
      <c r="L1069" s="33"/>
      <c r="M1069" s="144" t="s">
        <v>1</v>
      </c>
      <c r="N1069" s="145" t="s">
        <v>48</v>
      </c>
      <c r="P1069" s="146">
        <f>O1069*H1069</f>
        <v>0</v>
      </c>
      <c r="Q1069" s="146">
        <v>4.0099999999999997E-3</v>
      </c>
      <c r="R1069" s="146">
        <f>Q1069*H1069</f>
        <v>7.2981999999999991E-2</v>
      </c>
      <c r="S1069" s="146">
        <v>0</v>
      </c>
      <c r="T1069" s="147">
        <f>S1069*H1069</f>
        <v>0</v>
      </c>
      <c r="AR1069" s="148" t="s">
        <v>242</v>
      </c>
      <c r="AT1069" s="148" t="s">
        <v>163</v>
      </c>
      <c r="AU1069" s="148" t="s">
        <v>92</v>
      </c>
      <c r="AY1069" s="17" t="s">
        <v>161</v>
      </c>
      <c r="BE1069" s="149">
        <f>IF(N1069="základní",J1069,0)</f>
        <v>0</v>
      </c>
      <c r="BF1069" s="149">
        <f>IF(N1069="snížená",J1069,0)</f>
        <v>0</v>
      </c>
      <c r="BG1069" s="149">
        <f>IF(N1069="zákl. přenesená",J1069,0)</f>
        <v>0</v>
      </c>
      <c r="BH1069" s="149">
        <f>IF(N1069="sníž. přenesená",J1069,0)</f>
        <v>0</v>
      </c>
      <c r="BI1069" s="149">
        <f>IF(N1069="nulová",J1069,0)</f>
        <v>0</v>
      </c>
      <c r="BJ1069" s="17" t="s">
        <v>90</v>
      </c>
      <c r="BK1069" s="149">
        <f>ROUND(I1069*H1069,2)</f>
        <v>0</v>
      </c>
      <c r="BL1069" s="17" t="s">
        <v>242</v>
      </c>
      <c r="BM1069" s="148" t="s">
        <v>1511</v>
      </c>
    </row>
    <row r="1070" spans="2:65" s="13" customFormat="1" ht="11.25">
      <c r="B1070" s="157"/>
      <c r="D1070" s="151" t="s">
        <v>170</v>
      </c>
      <c r="E1070" s="158" t="s">
        <v>1</v>
      </c>
      <c r="F1070" s="159" t="s">
        <v>1512</v>
      </c>
      <c r="H1070" s="160">
        <v>18.2</v>
      </c>
      <c r="I1070" s="161"/>
      <c r="L1070" s="157"/>
      <c r="M1070" s="162"/>
      <c r="T1070" s="163"/>
      <c r="AT1070" s="158" t="s">
        <v>170</v>
      </c>
      <c r="AU1070" s="158" t="s">
        <v>92</v>
      </c>
      <c r="AV1070" s="13" t="s">
        <v>92</v>
      </c>
      <c r="AW1070" s="13" t="s">
        <v>39</v>
      </c>
      <c r="AX1070" s="13" t="s">
        <v>90</v>
      </c>
      <c r="AY1070" s="158" t="s">
        <v>161</v>
      </c>
    </row>
    <row r="1071" spans="2:65" s="1" customFormat="1" ht="24.2" customHeight="1">
      <c r="B1071" s="33"/>
      <c r="C1071" s="137" t="s">
        <v>1513</v>
      </c>
      <c r="D1071" s="137" t="s">
        <v>163</v>
      </c>
      <c r="E1071" s="138" t="s">
        <v>1514</v>
      </c>
      <c r="F1071" s="139" t="s">
        <v>1515</v>
      </c>
      <c r="G1071" s="140" t="s">
        <v>301</v>
      </c>
      <c r="H1071" s="141">
        <v>28.4</v>
      </c>
      <c r="I1071" s="142"/>
      <c r="J1071" s="143">
        <f>ROUND(I1071*H1071,2)</f>
        <v>0</v>
      </c>
      <c r="K1071" s="139" t="s">
        <v>167</v>
      </c>
      <c r="L1071" s="33"/>
      <c r="M1071" s="144" t="s">
        <v>1</v>
      </c>
      <c r="N1071" s="145" t="s">
        <v>48</v>
      </c>
      <c r="P1071" s="146">
        <f>O1071*H1071</f>
        <v>0</v>
      </c>
      <c r="Q1071" s="146">
        <v>4.0099999999999997E-3</v>
      </c>
      <c r="R1071" s="146">
        <f>Q1071*H1071</f>
        <v>0.11388399999999999</v>
      </c>
      <c r="S1071" s="146">
        <v>0</v>
      </c>
      <c r="T1071" s="147">
        <f>S1071*H1071</f>
        <v>0</v>
      </c>
      <c r="AR1071" s="148" t="s">
        <v>242</v>
      </c>
      <c r="AT1071" s="148" t="s">
        <v>163</v>
      </c>
      <c r="AU1071" s="148" t="s">
        <v>92</v>
      </c>
      <c r="AY1071" s="17" t="s">
        <v>161</v>
      </c>
      <c r="BE1071" s="149">
        <f>IF(N1071="základní",J1071,0)</f>
        <v>0</v>
      </c>
      <c r="BF1071" s="149">
        <f>IF(N1071="snížená",J1071,0)</f>
        <v>0</v>
      </c>
      <c r="BG1071" s="149">
        <f>IF(N1071="zákl. přenesená",J1071,0)</f>
        <v>0</v>
      </c>
      <c r="BH1071" s="149">
        <f>IF(N1071="sníž. přenesená",J1071,0)</f>
        <v>0</v>
      </c>
      <c r="BI1071" s="149">
        <f>IF(N1071="nulová",J1071,0)</f>
        <v>0</v>
      </c>
      <c r="BJ1071" s="17" t="s">
        <v>90</v>
      </c>
      <c r="BK1071" s="149">
        <f>ROUND(I1071*H1071,2)</f>
        <v>0</v>
      </c>
      <c r="BL1071" s="17" t="s">
        <v>242</v>
      </c>
      <c r="BM1071" s="148" t="s">
        <v>1516</v>
      </c>
    </row>
    <row r="1072" spans="2:65" s="1" customFormat="1" ht="24.2" customHeight="1">
      <c r="B1072" s="33"/>
      <c r="C1072" s="137" t="s">
        <v>1021</v>
      </c>
      <c r="D1072" s="137" t="s">
        <v>163</v>
      </c>
      <c r="E1072" s="138" t="s">
        <v>1517</v>
      </c>
      <c r="F1072" s="139" t="s">
        <v>1518</v>
      </c>
      <c r="G1072" s="140" t="s">
        <v>245</v>
      </c>
      <c r="H1072" s="141">
        <v>80</v>
      </c>
      <c r="I1072" s="142"/>
      <c r="J1072" s="143">
        <f>ROUND(I1072*H1072,2)</f>
        <v>0</v>
      </c>
      <c r="K1072" s="139" t="s">
        <v>167</v>
      </c>
      <c r="L1072" s="33"/>
      <c r="M1072" s="144" t="s">
        <v>1</v>
      </c>
      <c r="N1072" s="145" t="s">
        <v>48</v>
      </c>
      <c r="P1072" s="146">
        <f>O1072*H1072</f>
        <v>0</v>
      </c>
      <c r="Q1072" s="146">
        <v>0</v>
      </c>
      <c r="R1072" s="146">
        <f>Q1072*H1072</f>
        <v>0</v>
      </c>
      <c r="S1072" s="146">
        <v>0</v>
      </c>
      <c r="T1072" s="147">
        <f>S1072*H1072</f>
        <v>0</v>
      </c>
      <c r="AR1072" s="148" t="s">
        <v>242</v>
      </c>
      <c r="AT1072" s="148" t="s">
        <v>163</v>
      </c>
      <c r="AU1072" s="148" t="s">
        <v>92</v>
      </c>
      <c r="AY1072" s="17" t="s">
        <v>161</v>
      </c>
      <c r="BE1072" s="149">
        <f>IF(N1072="základní",J1072,0)</f>
        <v>0</v>
      </c>
      <c r="BF1072" s="149">
        <f>IF(N1072="snížená",J1072,0)</f>
        <v>0</v>
      </c>
      <c r="BG1072" s="149">
        <f>IF(N1072="zákl. přenesená",J1072,0)</f>
        <v>0</v>
      </c>
      <c r="BH1072" s="149">
        <f>IF(N1072="sníž. přenesená",J1072,0)</f>
        <v>0</v>
      </c>
      <c r="BI1072" s="149">
        <f>IF(N1072="nulová",J1072,0)</f>
        <v>0</v>
      </c>
      <c r="BJ1072" s="17" t="s">
        <v>90</v>
      </c>
      <c r="BK1072" s="149">
        <f>ROUND(I1072*H1072,2)</f>
        <v>0</v>
      </c>
      <c r="BL1072" s="17" t="s">
        <v>242</v>
      </c>
      <c r="BM1072" s="148" t="s">
        <v>1519</v>
      </c>
    </row>
    <row r="1073" spans="2:65" s="1" customFormat="1" ht="16.5" customHeight="1">
      <c r="B1073" s="33"/>
      <c r="C1073" s="137" t="s">
        <v>1520</v>
      </c>
      <c r="D1073" s="137" t="s">
        <v>163</v>
      </c>
      <c r="E1073" s="138" t="s">
        <v>1521</v>
      </c>
      <c r="F1073" s="139" t="s">
        <v>1522</v>
      </c>
      <c r="G1073" s="140" t="s">
        <v>188</v>
      </c>
      <c r="H1073" s="141">
        <v>461.27600000000001</v>
      </c>
      <c r="I1073" s="142"/>
      <c r="J1073" s="143">
        <f>ROUND(I1073*H1073,2)</f>
        <v>0</v>
      </c>
      <c r="K1073" s="139" t="s">
        <v>167</v>
      </c>
      <c r="L1073" s="33"/>
      <c r="M1073" s="144" t="s">
        <v>1</v>
      </c>
      <c r="N1073" s="145" t="s">
        <v>48</v>
      </c>
      <c r="P1073" s="146">
        <f>O1073*H1073</f>
        <v>0</v>
      </c>
      <c r="Q1073" s="146">
        <v>6.9999999999999994E-5</v>
      </c>
      <c r="R1073" s="146">
        <f>Q1073*H1073</f>
        <v>3.2289319999999996E-2</v>
      </c>
      <c r="S1073" s="146">
        <v>5.0000000000000001E-4</v>
      </c>
      <c r="T1073" s="147">
        <f>S1073*H1073</f>
        <v>0.23063800000000001</v>
      </c>
      <c r="AR1073" s="148" t="s">
        <v>242</v>
      </c>
      <c r="AT1073" s="148" t="s">
        <v>163</v>
      </c>
      <c r="AU1073" s="148" t="s">
        <v>92</v>
      </c>
      <c r="AY1073" s="17" t="s">
        <v>161</v>
      </c>
      <c r="BE1073" s="149">
        <f>IF(N1073="základní",J1073,0)</f>
        <v>0</v>
      </c>
      <c r="BF1073" s="149">
        <f>IF(N1073="snížená",J1073,0)</f>
        <v>0</v>
      </c>
      <c r="BG1073" s="149">
        <f>IF(N1073="zákl. přenesená",J1073,0)</f>
        <v>0</v>
      </c>
      <c r="BH1073" s="149">
        <f>IF(N1073="sníž. přenesená",J1073,0)</f>
        <v>0</v>
      </c>
      <c r="BI1073" s="149">
        <f>IF(N1073="nulová",J1073,0)</f>
        <v>0</v>
      </c>
      <c r="BJ1073" s="17" t="s">
        <v>90</v>
      </c>
      <c r="BK1073" s="149">
        <f>ROUND(I1073*H1073,2)</f>
        <v>0</v>
      </c>
      <c r="BL1073" s="17" t="s">
        <v>242</v>
      </c>
      <c r="BM1073" s="148" t="s">
        <v>1523</v>
      </c>
    </row>
    <row r="1074" spans="2:65" s="13" customFormat="1" ht="22.5">
      <c r="B1074" s="157"/>
      <c r="D1074" s="151" t="s">
        <v>170</v>
      </c>
      <c r="E1074" s="158" t="s">
        <v>1</v>
      </c>
      <c r="F1074" s="159" t="s">
        <v>1524</v>
      </c>
      <c r="H1074" s="160">
        <v>461.27600000000001</v>
      </c>
      <c r="I1074" s="161"/>
      <c r="L1074" s="157"/>
      <c r="M1074" s="162"/>
      <c r="T1074" s="163"/>
      <c r="AT1074" s="158" t="s">
        <v>170</v>
      </c>
      <c r="AU1074" s="158" t="s">
        <v>92</v>
      </c>
      <c r="AV1074" s="13" t="s">
        <v>92</v>
      </c>
      <c r="AW1074" s="13" t="s">
        <v>39</v>
      </c>
      <c r="AX1074" s="13" t="s">
        <v>90</v>
      </c>
      <c r="AY1074" s="158" t="s">
        <v>161</v>
      </c>
    </row>
    <row r="1075" spans="2:65" s="1" customFormat="1" ht="24.2" customHeight="1">
      <c r="B1075" s="33"/>
      <c r="C1075" s="137" t="s">
        <v>1127</v>
      </c>
      <c r="D1075" s="137" t="s">
        <v>163</v>
      </c>
      <c r="E1075" s="138" t="s">
        <v>1525</v>
      </c>
      <c r="F1075" s="139" t="s">
        <v>1526</v>
      </c>
      <c r="G1075" s="140" t="s">
        <v>301</v>
      </c>
      <c r="H1075" s="141">
        <v>82.4</v>
      </c>
      <c r="I1075" s="142"/>
      <c r="J1075" s="143">
        <f>ROUND(I1075*H1075,2)</f>
        <v>0</v>
      </c>
      <c r="K1075" s="139" t="s">
        <v>230</v>
      </c>
      <c r="L1075" s="33"/>
      <c r="M1075" s="144" t="s">
        <v>1</v>
      </c>
      <c r="N1075" s="145" t="s">
        <v>48</v>
      </c>
      <c r="P1075" s="146">
        <f>O1075*H1075</f>
        <v>0</v>
      </c>
      <c r="Q1075" s="146">
        <v>2.0000000000000001E-4</v>
      </c>
      <c r="R1075" s="146">
        <f>Q1075*H1075</f>
        <v>1.6480000000000002E-2</v>
      </c>
      <c r="S1075" s="146">
        <v>0</v>
      </c>
      <c r="T1075" s="147">
        <f>S1075*H1075</f>
        <v>0</v>
      </c>
      <c r="AR1075" s="148" t="s">
        <v>242</v>
      </c>
      <c r="AT1075" s="148" t="s">
        <v>163</v>
      </c>
      <c r="AU1075" s="148" t="s">
        <v>92</v>
      </c>
      <c r="AY1075" s="17" t="s">
        <v>161</v>
      </c>
      <c r="BE1075" s="149">
        <f>IF(N1075="základní",J1075,0)</f>
        <v>0</v>
      </c>
      <c r="BF1075" s="149">
        <f>IF(N1075="snížená",J1075,0)</f>
        <v>0</v>
      </c>
      <c r="BG1075" s="149">
        <f>IF(N1075="zákl. přenesená",J1075,0)</f>
        <v>0</v>
      </c>
      <c r="BH1075" s="149">
        <f>IF(N1075="sníž. přenesená",J1075,0)</f>
        <v>0</v>
      </c>
      <c r="BI1075" s="149">
        <f>IF(N1075="nulová",J1075,0)</f>
        <v>0</v>
      </c>
      <c r="BJ1075" s="17" t="s">
        <v>90</v>
      </c>
      <c r="BK1075" s="149">
        <f>ROUND(I1075*H1075,2)</f>
        <v>0</v>
      </c>
      <c r="BL1075" s="17" t="s">
        <v>242</v>
      </c>
      <c r="BM1075" s="148" t="s">
        <v>1527</v>
      </c>
    </row>
    <row r="1076" spans="2:65" s="13" customFormat="1" ht="11.25">
      <c r="B1076" s="157"/>
      <c r="D1076" s="151" t="s">
        <v>170</v>
      </c>
      <c r="E1076" s="158" t="s">
        <v>1</v>
      </c>
      <c r="F1076" s="159" t="s">
        <v>1487</v>
      </c>
      <c r="H1076" s="160">
        <v>82.4</v>
      </c>
      <c r="I1076" s="161"/>
      <c r="L1076" s="157"/>
      <c r="M1076" s="162"/>
      <c r="T1076" s="163"/>
      <c r="AT1076" s="158" t="s">
        <v>170</v>
      </c>
      <c r="AU1076" s="158" t="s">
        <v>92</v>
      </c>
      <c r="AV1076" s="13" t="s">
        <v>92</v>
      </c>
      <c r="AW1076" s="13" t="s">
        <v>39</v>
      </c>
      <c r="AX1076" s="13" t="s">
        <v>90</v>
      </c>
      <c r="AY1076" s="158" t="s">
        <v>161</v>
      </c>
    </row>
    <row r="1077" spans="2:65" s="1" customFormat="1" ht="16.5" customHeight="1">
      <c r="B1077" s="33"/>
      <c r="C1077" s="137" t="s">
        <v>1528</v>
      </c>
      <c r="D1077" s="137" t="s">
        <v>163</v>
      </c>
      <c r="E1077" s="138" t="s">
        <v>1529</v>
      </c>
      <c r="F1077" s="139" t="s">
        <v>1530</v>
      </c>
      <c r="G1077" s="140" t="s">
        <v>188</v>
      </c>
      <c r="H1077" s="141">
        <v>922.55200000000002</v>
      </c>
      <c r="I1077" s="142"/>
      <c r="J1077" s="143">
        <f>ROUND(I1077*H1077,2)</f>
        <v>0</v>
      </c>
      <c r="K1077" s="139" t="s">
        <v>230</v>
      </c>
      <c r="L1077" s="33"/>
      <c r="M1077" s="144" t="s">
        <v>1</v>
      </c>
      <c r="N1077" s="145" t="s">
        <v>48</v>
      </c>
      <c r="P1077" s="146">
        <f>O1077*H1077</f>
        <v>0</v>
      </c>
      <c r="Q1077" s="146">
        <v>0</v>
      </c>
      <c r="R1077" s="146">
        <f>Q1077*H1077</f>
        <v>0</v>
      </c>
      <c r="S1077" s="146">
        <v>0</v>
      </c>
      <c r="T1077" s="147">
        <f>S1077*H1077</f>
        <v>0</v>
      </c>
      <c r="AR1077" s="148" t="s">
        <v>242</v>
      </c>
      <c r="AT1077" s="148" t="s">
        <v>163</v>
      </c>
      <c r="AU1077" s="148" t="s">
        <v>92</v>
      </c>
      <c r="AY1077" s="17" t="s">
        <v>161</v>
      </c>
      <c r="BE1077" s="149">
        <f>IF(N1077="základní",J1077,0)</f>
        <v>0</v>
      </c>
      <c r="BF1077" s="149">
        <f>IF(N1077="snížená",J1077,0)</f>
        <v>0</v>
      </c>
      <c r="BG1077" s="149">
        <f>IF(N1077="zákl. přenesená",J1077,0)</f>
        <v>0</v>
      </c>
      <c r="BH1077" s="149">
        <f>IF(N1077="sníž. přenesená",J1077,0)</f>
        <v>0</v>
      </c>
      <c r="BI1077" s="149">
        <f>IF(N1077="nulová",J1077,0)</f>
        <v>0</v>
      </c>
      <c r="BJ1077" s="17" t="s">
        <v>90</v>
      </c>
      <c r="BK1077" s="149">
        <f>ROUND(I1077*H1077,2)</f>
        <v>0</v>
      </c>
      <c r="BL1077" s="17" t="s">
        <v>242</v>
      </c>
      <c r="BM1077" s="148" t="s">
        <v>1531</v>
      </c>
    </row>
    <row r="1078" spans="2:65" s="13" customFormat="1" ht="11.25">
      <c r="B1078" s="157"/>
      <c r="D1078" s="151" t="s">
        <v>170</v>
      </c>
      <c r="E1078" s="158" t="s">
        <v>1</v>
      </c>
      <c r="F1078" s="159" t="s">
        <v>1532</v>
      </c>
      <c r="H1078" s="160">
        <v>922.55200000000002</v>
      </c>
      <c r="I1078" s="161"/>
      <c r="L1078" s="157"/>
      <c r="M1078" s="162"/>
      <c r="T1078" s="163"/>
      <c r="AT1078" s="158" t="s">
        <v>170</v>
      </c>
      <c r="AU1078" s="158" t="s">
        <v>92</v>
      </c>
      <c r="AV1078" s="13" t="s">
        <v>92</v>
      </c>
      <c r="AW1078" s="13" t="s">
        <v>39</v>
      </c>
      <c r="AX1078" s="13" t="s">
        <v>90</v>
      </c>
      <c r="AY1078" s="158" t="s">
        <v>161</v>
      </c>
    </row>
    <row r="1079" spans="2:65" s="1" customFormat="1" ht="24.2" customHeight="1">
      <c r="B1079" s="33"/>
      <c r="C1079" s="137" t="s">
        <v>1133</v>
      </c>
      <c r="D1079" s="137" t="s">
        <v>163</v>
      </c>
      <c r="E1079" s="138" t="s">
        <v>1533</v>
      </c>
      <c r="F1079" s="139" t="s">
        <v>1534</v>
      </c>
      <c r="G1079" s="140" t="s">
        <v>789</v>
      </c>
      <c r="H1079" s="191"/>
      <c r="I1079" s="142"/>
      <c r="J1079" s="143">
        <f>ROUND(I1079*H1079,2)</f>
        <v>0</v>
      </c>
      <c r="K1079" s="139" t="s">
        <v>167</v>
      </c>
      <c r="L1079" s="33"/>
      <c r="M1079" s="144" t="s">
        <v>1</v>
      </c>
      <c r="N1079" s="145" t="s">
        <v>48</v>
      </c>
      <c r="P1079" s="146">
        <f>O1079*H1079</f>
        <v>0</v>
      </c>
      <c r="Q1079" s="146">
        <v>0</v>
      </c>
      <c r="R1079" s="146">
        <f>Q1079*H1079</f>
        <v>0</v>
      </c>
      <c r="S1079" s="146">
        <v>0</v>
      </c>
      <c r="T1079" s="147">
        <f>S1079*H1079</f>
        <v>0</v>
      </c>
      <c r="AR1079" s="148" t="s">
        <v>242</v>
      </c>
      <c r="AT1079" s="148" t="s">
        <v>163</v>
      </c>
      <c r="AU1079" s="148" t="s">
        <v>92</v>
      </c>
      <c r="AY1079" s="17" t="s">
        <v>161</v>
      </c>
      <c r="BE1079" s="149">
        <f>IF(N1079="základní",J1079,0)</f>
        <v>0</v>
      </c>
      <c r="BF1079" s="149">
        <f>IF(N1079="snížená",J1079,0)</f>
        <v>0</v>
      </c>
      <c r="BG1079" s="149">
        <f>IF(N1079="zákl. přenesená",J1079,0)</f>
        <v>0</v>
      </c>
      <c r="BH1079" s="149">
        <f>IF(N1079="sníž. přenesená",J1079,0)</f>
        <v>0</v>
      </c>
      <c r="BI1079" s="149">
        <f>IF(N1079="nulová",J1079,0)</f>
        <v>0</v>
      </c>
      <c r="BJ1079" s="17" t="s">
        <v>90</v>
      </c>
      <c r="BK1079" s="149">
        <f>ROUND(I1079*H1079,2)</f>
        <v>0</v>
      </c>
      <c r="BL1079" s="17" t="s">
        <v>242</v>
      </c>
      <c r="BM1079" s="148" t="s">
        <v>1535</v>
      </c>
    </row>
    <row r="1080" spans="2:65" s="11" customFormat="1" ht="22.9" customHeight="1">
      <c r="B1080" s="125"/>
      <c r="D1080" s="126" t="s">
        <v>82</v>
      </c>
      <c r="E1080" s="135" t="s">
        <v>1536</v>
      </c>
      <c r="F1080" s="135" t="s">
        <v>1537</v>
      </c>
      <c r="I1080" s="128"/>
      <c r="J1080" s="136">
        <f>BK1080</f>
        <v>0</v>
      </c>
      <c r="L1080" s="125"/>
      <c r="M1080" s="130"/>
      <c r="P1080" s="131">
        <f>SUM(P1081:P1218)</f>
        <v>0</v>
      </c>
      <c r="R1080" s="131">
        <f>SUM(R1081:R1218)</f>
        <v>6.62376773</v>
      </c>
      <c r="T1080" s="132">
        <f>SUM(T1081:T1218)</f>
        <v>0.29718</v>
      </c>
      <c r="AR1080" s="126" t="s">
        <v>92</v>
      </c>
      <c r="AT1080" s="133" t="s">
        <v>82</v>
      </c>
      <c r="AU1080" s="133" t="s">
        <v>90</v>
      </c>
      <c r="AY1080" s="126" t="s">
        <v>161</v>
      </c>
      <c r="BK1080" s="134">
        <f>SUM(BK1081:BK1218)</f>
        <v>0</v>
      </c>
    </row>
    <row r="1081" spans="2:65" s="1" customFormat="1" ht="33" customHeight="1">
      <c r="B1081" s="33"/>
      <c r="C1081" s="137" t="s">
        <v>1538</v>
      </c>
      <c r="D1081" s="137" t="s">
        <v>163</v>
      </c>
      <c r="E1081" s="138" t="s">
        <v>1539</v>
      </c>
      <c r="F1081" s="139" t="s">
        <v>1540</v>
      </c>
      <c r="G1081" s="140" t="s">
        <v>245</v>
      </c>
      <c r="H1081" s="141">
        <v>15</v>
      </c>
      <c r="I1081" s="142"/>
      <c r="J1081" s="143">
        <f>ROUND(I1081*H1081,2)</f>
        <v>0</v>
      </c>
      <c r="K1081" s="139" t="s">
        <v>230</v>
      </c>
      <c r="L1081" s="33"/>
      <c r="M1081" s="144" t="s">
        <v>1</v>
      </c>
      <c r="N1081" s="145" t="s">
        <v>48</v>
      </c>
      <c r="P1081" s="146">
        <f>O1081*H1081</f>
        <v>0</v>
      </c>
      <c r="Q1081" s="146">
        <v>0.26250000000000001</v>
      </c>
      <c r="R1081" s="146">
        <f>Q1081*H1081</f>
        <v>3.9375</v>
      </c>
      <c r="S1081" s="146">
        <v>0</v>
      </c>
      <c r="T1081" s="147">
        <f>S1081*H1081</f>
        <v>0</v>
      </c>
      <c r="AR1081" s="148" t="s">
        <v>242</v>
      </c>
      <c r="AT1081" s="148" t="s">
        <v>163</v>
      </c>
      <c r="AU1081" s="148" t="s">
        <v>92</v>
      </c>
      <c r="AY1081" s="17" t="s">
        <v>161</v>
      </c>
      <c r="BE1081" s="149">
        <f>IF(N1081="základní",J1081,0)</f>
        <v>0</v>
      </c>
      <c r="BF1081" s="149">
        <f>IF(N1081="snížená",J1081,0)</f>
        <v>0</v>
      </c>
      <c r="BG1081" s="149">
        <f>IF(N1081="zákl. přenesená",J1081,0)</f>
        <v>0</v>
      </c>
      <c r="BH1081" s="149">
        <f>IF(N1081="sníž. přenesená",J1081,0)</f>
        <v>0</v>
      </c>
      <c r="BI1081" s="149">
        <f>IF(N1081="nulová",J1081,0)</f>
        <v>0</v>
      </c>
      <c r="BJ1081" s="17" t="s">
        <v>90</v>
      </c>
      <c r="BK1081" s="149">
        <f>ROUND(I1081*H1081,2)</f>
        <v>0</v>
      </c>
      <c r="BL1081" s="17" t="s">
        <v>242</v>
      </c>
      <c r="BM1081" s="148" t="s">
        <v>1541</v>
      </c>
    </row>
    <row r="1082" spans="2:65" s="1" customFormat="1" ht="24.2" customHeight="1">
      <c r="B1082" s="33"/>
      <c r="C1082" s="137" t="s">
        <v>1139</v>
      </c>
      <c r="D1082" s="137" t="s">
        <v>163</v>
      </c>
      <c r="E1082" s="138" t="s">
        <v>1542</v>
      </c>
      <c r="F1082" s="139" t="s">
        <v>1543</v>
      </c>
      <c r="G1082" s="140" t="s">
        <v>245</v>
      </c>
      <c r="H1082" s="141">
        <v>15</v>
      </c>
      <c r="I1082" s="142"/>
      <c r="J1082" s="143">
        <f>ROUND(I1082*H1082,2)</f>
        <v>0</v>
      </c>
      <c r="K1082" s="139" t="s">
        <v>230</v>
      </c>
      <c r="L1082" s="33"/>
      <c r="M1082" s="144" t="s">
        <v>1</v>
      </c>
      <c r="N1082" s="145" t="s">
        <v>48</v>
      </c>
      <c r="P1082" s="146">
        <f>O1082*H1082</f>
        <v>0</v>
      </c>
      <c r="Q1082" s="146">
        <v>0.15</v>
      </c>
      <c r="R1082" s="146">
        <f>Q1082*H1082</f>
        <v>2.25</v>
      </c>
      <c r="S1082" s="146">
        <v>0</v>
      </c>
      <c r="T1082" s="147">
        <f>S1082*H1082</f>
        <v>0</v>
      </c>
      <c r="AR1082" s="148" t="s">
        <v>242</v>
      </c>
      <c r="AT1082" s="148" t="s">
        <v>163</v>
      </c>
      <c r="AU1082" s="148" t="s">
        <v>92</v>
      </c>
      <c r="AY1082" s="17" t="s">
        <v>161</v>
      </c>
      <c r="BE1082" s="149">
        <f>IF(N1082="základní",J1082,0)</f>
        <v>0</v>
      </c>
      <c r="BF1082" s="149">
        <f>IF(N1082="snížená",J1082,0)</f>
        <v>0</v>
      </c>
      <c r="BG1082" s="149">
        <f>IF(N1082="zákl. přenesená",J1082,0)</f>
        <v>0</v>
      </c>
      <c r="BH1082" s="149">
        <f>IF(N1082="sníž. přenesená",J1082,0)</f>
        <v>0</v>
      </c>
      <c r="BI1082" s="149">
        <f>IF(N1082="nulová",J1082,0)</f>
        <v>0</v>
      </c>
      <c r="BJ1082" s="17" t="s">
        <v>90</v>
      </c>
      <c r="BK1082" s="149">
        <f>ROUND(I1082*H1082,2)</f>
        <v>0</v>
      </c>
      <c r="BL1082" s="17" t="s">
        <v>242</v>
      </c>
      <c r="BM1082" s="148" t="s">
        <v>1544</v>
      </c>
    </row>
    <row r="1083" spans="2:65" s="1" customFormat="1" ht="24.2" customHeight="1">
      <c r="B1083" s="33"/>
      <c r="C1083" s="137" t="s">
        <v>1545</v>
      </c>
      <c r="D1083" s="137" t="s">
        <v>163</v>
      </c>
      <c r="E1083" s="138" t="s">
        <v>1546</v>
      </c>
      <c r="F1083" s="139" t="s">
        <v>1547</v>
      </c>
      <c r="G1083" s="140" t="s">
        <v>188</v>
      </c>
      <c r="H1083" s="141">
        <v>864.17</v>
      </c>
      <c r="I1083" s="142"/>
      <c r="J1083" s="143">
        <f>ROUND(I1083*H1083,2)</f>
        <v>0</v>
      </c>
      <c r="K1083" s="139" t="s">
        <v>230</v>
      </c>
      <c r="L1083" s="33"/>
      <c r="M1083" s="144" t="s">
        <v>1</v>
      </c>
      <c r="N1083" s="145" t="s">
        <v>48</v>
      </c>
      <c r="P1083" s="146">
        <f>O1083*H1083</f>
        <v>0</v>
      </c>
      <c r="Q1083" s="146">
        <v>0</v>
      </c>
      <c r="R1083" s="146">
        <f>Q1083*H1083</f>
        <v>0</v>
      </c>
      <c r="S1083" s="146">
        <v>0</v>
      </c>
      <c r="T1083" s="147">
        <f>S1083*H1083</f>
        <v>0</v>
      </c>
      <c r="AR1083" s="148" t="s">
        <v>242</v>
      </c>
      <c r="AT1083" s="148" t="s">
        <v>163</v>
      </c>
      <c r="AU1083" s="148" t="s">
        <v>92</v>
      </c>
      <c r="AY1083" s="17" t="s">
        <v>161</v>
      </c>
      <c r="BE1083" s="149">
        <f>IF(N1083="základní",J1083,0)</f>
        <v>0</v>
      </c>
      <c r="BF1083" s="149">
        <f>IF(N1083="snížená",J1083,0)</f>
        <v>0</v>
      </c>
      <c r="BG1083" s="149">
        <f>IF(N1083="zákl. přenesená",J1083,0)</f>
        <v>0</v>
      </c>
      <c r="BH1083" s="149">
        <f>IF(N1083="sníž. přenesená",J1083,0)</f>
        <v>0</v>
      </c>
      <c r="BI1083" s="149">
        <f>IF(N1083="nulová",J1083,0)</f>
        <v>0</v>
      </c>
      <c r="BJ1083" s="17" t="s">
        <v>90</v>
      </c>
      <c r="BK1083" s="149">
        <f>ROUND(I1083*H1083,2)</f>
        <v>0</v>
      </c>
      <c r="BL1083" s="17" t="s">
        <v>242</v>
      </c>
      <c r="BM1083" s="148" t="s">
        <v>1548</v>
      </c>
    </row>
    <row r="1084" spans="2:65" s="13" customFormat="1" ht="33.75">
      <c r="B1084" s="157"/>
      <c r="D1084" s="151" t="s">
        <v>170</v>
      </c>
      <c r="E1084" s="158" t="s">
        <v>1</v>
      </c>
      <c r="F1084" s="159" t="s">
        <v>322</v>
      </c>
      <c r="H1084" s="160">
        <v>81.540000000000006</v>
      </c>
      <c r="I1084" s="161"/>
      <c r="L1084" s="157"/>
      <c r="M1084" s="162"/>
      <c r="T1084" s="163"/>
      <c r="AT1084" s="158" t="s">
        <v>170</v>
      </c>
      <c r="AU1084" s="158" t="s">
        <v>92</v>
      </c>
      <c r="AV1084" s="13" t="s">
        <v>92</v>
      </c>
      <c r="AW1084" s="13" t="s">
        <v>39</v>
      </c>
      <c r="AX1084" s="13" t="s">
        <v>83</v>
      </c>
      <c r="AY1084" s="158" t="s">
        <v>161</v>
      </c>
    </row>
    <row r="1085" spans="2:65" s="13" customFormat="1" ht="33.75">
      <c r="B1085" s="157"/>
      <c r="D1085" s="151" t="s">
        <v>170</v>
      </c>
      <c r="E1085" s="158" t="s">
        <v>1</v>
      </c>
      <c r="F1085" s="159" t="s">
        <v>323</v>
      </c>
      <c r="H1085" s="160">
        <v>391.06</v>
      </c>
      <c r="I1085" s="161"/>
      <c r="L1085" s="157"/>
      <c r="M1085" s="162"/>
      <c r="T1085" s="163"/>
      <c r="AT1085" s="158" t="s">
        <v>170</v>
      </c>
      <c r="AU1085" s="158" t="s">
        <v>92</v>
      </c>
      <c r="AV1085" s="13" t="s">
        <v>92</v>
      </c>
      <c r="AW1085" s="13" t="s">
        <v>39</v>
      </c>
      <c r="AX1085" s="13" t="s">
        <v>83</v>
      </c>
      <c r="AY1085" s="158" t="s">
        <v>161</v>
      </c>
    </row>
    <row r="1086" spans="2:65" s="13" customFormat="1" ht="33.75">
      <c r="B1086" s="157"/>
      <c r="D1086" s="151" t="s">
        <v>170</v>
      </c>
      <c r="E1086" s="158" t="s">
        <v>1</v>
      </c>
      <c r="F1086" s="159" t="s">
        <v>324</v>
      </c>
      <c r="H1086" s="160">
        <v>75.105000000000004</v>
      </c>
      <c r="I1086" s="161"/>
      <c r="L1086" s="157"/>
      <c r="M1086" s="162"/>
      <c r="T1086" s="163"/>
      <c r="AT1086" s="158" t="s">
        <v>170</v>
      </c>
      <c r="AU1086" s="158" t="s">
        <v>92</v>
      </c>
      <c r="AV1086" s="13" t="s">
        <v>92</v>
      </c>
      <c r="AW1086" s="13" t="s">
        <v>39</v>
      </c>
      <c r="AX1086" s="13" t="s">
        <v>83</v>
      </c>
      <c r="AY1086" s="158" t="s">
        <v>161</v>
      </c>
    </row>
    <row r="1087" spans="2:65" s="13" customFormat="1" ht="33.75">
      <c r="B1087" s="157"/>
      <c r="D1087" s="151" t="s">
        <v>170</v>
      </c>
      <c r="E1087" s="158" t="s">
        <v>1</v>
      </c>
      <c r="F1087" s="159" t="s">
        <v>325</v>
      </c>
      <c r="H1087" s="160">
        <v>106.488</v>
      </c>
      <c r="I1087" s="161"/>
      <c r="L1087" s="157"/>
      <c r="M1087" s="162"/>
      <c r="T1087" s="163"/>
      <c r="AT1087" s="158" t="s">
        <v>170</v>
      </c>
      <c r="AU1087" s="158" t="s">
        <v>92</v>
      </c>
      <c r="AV1087" s="13" t="s">
        <v>92</v>
      </c>
      <c r="AW1087" s="13" t="s">
        <v>39</v>
      </c>
      <c r="AX1087" s="13" t="s">
        <v>83</v>
      </c>
      <c r="AY1087" s="158" t="s">
        <v>161</v>
      </c>
    </row>
    <row r="1088" spans="2:65" s="13" customFormat="1" ht="22.5">
      <c r="B1088" s="157"/>
      <c r="D1088" s="151" t="s">
        <v>170</v>
      </c>
      <c r="E1088" s="158" t="s">
        <v>1</v>
      </c>
      <c r="F1088" s="159" t="s">
        <v>326</v>
      </c>
      <c r="H1088" s="160">
        <v>108.58</v>
      </c>
      <c r="I1088" s="161"/>
      <c r="L1088" s="157"/>
      <c r="M1088" s="162"/>
      <c r="T1088" s="163"/>
      <c r="AT1088" s="158" t="s">
        <v>170</v>
      </c>
      <c r="AU1088" s="158" t="s">
        <v>92</v>
      </c>
      <c r="AV1088" s="13" t="s">
        <v>92</v>
      </c>
      <c r="AW1088" s="13" t="s">
        <v>39</v>
      </c>
      <c r="AX1088" s="13" t="s">
        <v>83</v>
      </c>
      <c r="AY1088" s="158" t="s">
        <v>161</v>
      </c>
    </row>
    <row r="1089" spans="2:65" s="13" customFormat="1" ht="22.5">
      <c r="B1089" s="157"/>
      <c r="D1089" s="151" t="s">
        <v>170</v>
      </c>
      <c r="E1089" s="158" t="s">
        <v>1</v>
      </c>
      <c r="F1089" s="159" t="s">
        <v>327</v>
      </c>
      <c r="H1089" s="160">
        <v>57.78</v>
      </c>
      <c r="I1089" s="161"/>
      <c r="L1089" s="157"/>
      <c r="M1089" s="162"/>
      <c r="T1089" s="163"/>
      <c r="AT1089" s="158" t="s">
        <v>170</v>
      </c>
      <c r="AU1089" s="158" t="s">
        <v>92</v>
      </c>
      <c r="AV1089" s="13" t="s">
        <v>92</v>
      </c>
      <c r="AW1089" s="13" t="s">
        <v>39</v>
      </c>
      <c r="AX1089" s="13" t="s">
        <v>83</v>
      </c>
      <c r="AY1089" s="158" t="s">
        <v>161</v>
      </c>
    </row>
    <row r="1090" spans="2:65" s="13" customFormat="1" ht="22.5">
      <c r="B1090" s="157"/>
      <c r="D1090" s="151" t="s">
        <v>170</v>
      </c>
      <c r="E1090" s="158" t="s">
        <v>1</v>
      </c>
      <c r="F1090" s="159" t="s">
        <v>328</v>
      </c>
      <c r="H1090" s="160">
        <v>20.696999999999999</v>
      </c>
      <c r="I1090" s="161"/>
      <c r="L1090" s="157"/>
      <c r="M1090" s="162"/>
      <c r="T1090" s="163"/>
      <c r="AT1090" s="158" t="s">
        <v>170</v>
      </c>
      <c r="AU1090" s="158" t="s">
        <v>92</v>
      </c>
      <c r="AV1090" s="13" t="s">
        <v>92</v>
      </c>
      <c r="AW1090" s="13" t="s">
        <v>39</v>
      </c>
      <c r="AX1090" s="13" t="s">
        <v>83</v>
      </c>
      <c r="AY1090" s="158" t="s">
        <v>161</v>
      </c>
    </row>
    <row r="1091" spans="2:65" s="13" customFormat="1" ht="22.5">
      <c r="B1091" s="157"/>
      <c r="D1091" s="151" t="s">
        <v>170</v>
      </c>
      <c r="E1091" s="158" t="s">
        <v>1</v>
      </c>
      <c r="F1091" s="159" t="s">
        <v>329</v>
      </c>
      <c r="H1091" s="160">
        <v>22.92</v>
      </c>
      <c r="I1091" s="161"/>
      <c r="L1091" s="157"/>
      <c r="M1091" s="162"/>
      <c r="T1091" s="163"/>
      <c r="AT1091" s="158" t="s">
        <v>170</v>
      </c>
      <c r="AU1091" s="158" t="s">
        <v>92</v>
      </c>
      <c r="AV1091" s="13" t="s">
        <v>92</v>
      </c>
      <c r="AW1091" s="13" t="s">
        <v>39</v>
      </c>
      <c r="AX1091" s="13" t="s">
        <v>83</v>
      </c>
      <c r="AY1091" s="158" t="s">
        <v>161</v>
      </c>
    </row>
    <row r="1092" spans="2:65" s="14" customFormat="1" ht="11.25">
      <c r="B1092" s="167"/>
      <c r="D1092" s="151" t="s">
        <v>170</v>
      </c>
      <c r="E1092" s="168" t="s">
        <v>1</v>
      </c>
      <c r="F1092" s="169" t="s">
        <v>237</v>
      </c>
      <c r="H1092" s="170">
        <v>864.17</v>
      </c>
      <c r="I1092" s="171"/>
      <c r="L1092" s="167"/>
      <c r="M1092" s="172"/>
      <c r="T1092" s="173"/>
      <c r="AT1092" s="168" t="s">
        <v>170</v>
      </c>
      <c r="AU1092" s="168" t="s">
        <v>92</v>
      </c>
      <c r="AV1092" s="14" t="s">
        <v>168</v>
      </c>
      <c r="AW1092" s="14" t="s">
        <v>39</v>
      </c>
      <c r="AX1092" s="14" t="s">
        <v>90</v>
      </c>
      <c r="AY1092" s="168" t="s">
        <v>161</v>
      </c>
    </row>
    <row r="1093" spans="2:65" s="1" customFormat="1" ht="16.5" customHeight="1">
      <c r="B1093" s="33"/>
      <c r="C1093" s="137" t="s">
        <v>1145</v>
      </c>
      <c r="D1093" s="137" t="s">
        <v>163</v>
      </c>
      <c r="E1093" s="138" t="s">
        <v>1549</v>
      </c>
      <c r="F1093" s="139" t="s">
        <v>1550</v>
      </c>
      <c r="G1093" s="140" t="s">
        <v>245</v>
      </c>
      <c r="H1093" s="141">
        <v>1</v>
      </c>
      <c r="I1093" s="142"/>
      <c r="J1093" s="143">
        <f t="shared" ref="J1093:J1124" si="10">ROUND(I1093*H1093,2)</f>
        <v>0</v>
      </c>
      <c r="K1093" s="139" t="s">
        <v>230</v>
      </c>
      <c r="L1093" s="33"/>
      <c r="M1093" s="144" t="s">
        <v>1</v>
      </c>
      <c r="N1093" s="145" t="s">
        <v>48</v>
      </c>
      <c r="P1093" s="146">
        <f t="shared" ref="P1093:P1124" si="11">O1093*H1093</f>
        <v>0</v>
      </c>
      <c r="Q1093" s="146">
        <v>0</v>
      </c>
      <c r="R1093" s="146">
        <f t="shared" ref="R1093:R1124" si="12">Q1093*H1093</f>
        <v>0</v>
      </c>
      <c r="S1093" s="146">
        <v>0</v>
      </c>
      <c r="T1093" s="147">
        <f t="shared" ref="T1093:T1124" si="13">S1093*H1093</f>
        <v>0</v>
      </c>
      <c r="AR1093" s="148" t="s">
        <v>242</v>
      </c>
      <c r="AT1093" s="148" t="s">
        <v>163</v>
      </c>
      <c r="AU1093" s="148" t="s">
        <v>92</v>
      </c>
      <c r="AY1093" s="17" t="s">
        <v>161</v>
      </c>
      <c r="BE1093" s="149">
        <f t="shared" ref="BE1093:BE1124" si="14">IF(N1093="základní",J1093,0)</f>
        <v>0</v>
      </c>
      <c r="BF1093" s="149">
        <f t="shared" ref="BF1093:BF1124" si="15">IF(N1093="snížená",J1093,0)</f>
        <v>0</v>
      </c>
      <c r="BG1093" s="149">
        <f t="shared" ref="BG1093:BG1124" si="16">IF(N1093="zákl. přenesená",J1093,0)</f>
        <v>0</v>
      </c>
      <c r="BH1093" s="149">
        <f t="shared" ref="BH1093:BH1124" si="17">IF(N1093="sníž. přenesená",J1093,0)</f>
        <v>0</v>
      </c>
      <c r="BI1093" s="149">
        <f t="shared" ref="BI1093:BI1124" si="18">IF(N1093="nulová",J1093,0)</f>
        <v>0</v>
      </c>
      <c r="BJ1093" s="17" t="s">
        <v>90</v>
      </c>
      <c r="BK1093" s="149">
        <f t="shared" ref="BK1093:BK1124" si="19">ROUND(I1093*H1093,2)</f>
        <v>0</v>
      </c>
      <c r="BL1093" s="17" t="s">
        <v>242</v>
      </c>
      <c r="BM1093" s="148" t="s">
        <v>1551</v>
      </c>
    </row>
    <row r="1094" spans="2:65" s="1" customFormat="1" ht="16.5" customHeight="1">
      <c r="B1094" s="33"/>
      <c r="C1094" s="137" t="s">
        <v>1552</v>
      </c>
      <c r="D1094" s="137" t="s">
        <v>163</v>
      </c>
      <c r="E1094" s="138" t="s">
        <v>1553</v>
      </c>
      <c r="F1094" s="139" t="s">
        <v>1554</v>
      </c>
      <c r="G1094" s="140" t="s">
        <v>245</v>
      </c>
      <c r="H1094" s="141">
        <v>1</v>
      </c>
      <c r="I1094" s="142"/>
      <c r="J1094" s="143">
        <f t="shared" si="10"/>
        <v>0</v>
      </c>
      <c r="K1094" s="139" t="s">
        <v>230</v>
      </c>
      <c r="L1094" s="33"/>
      <c r="M1094" s="144" t="s">
        <v>1</v>
      </c>
      <c r="N1094" s="145" t="s">
        <v>48</v>
      </c>
      <c r="P1094" s="146">
        <f t="shared" si="11"/>
        <v>0</v>
      </c>
      <c r="Q1094" s="146">
        <v>0</v>
      </c>
      <c r="R1094" s="146">
        <f t="shared" si="12"/>
        <v>0</v>
      </c>
      <c r="S1094" s="146">
        <v>0</v>
      </c>
      <c r="T1094" s="147">
        <f t="shared" si="13"/>
        <v>0</v>
      </c>
      <c r="AR1094" s="148" t="s">
        <v>242</v>
      </c>
      <c r="AT1094" s="148" t="s">
        <v>163</v>
      </c>
      <c r="AU1094" s="148" t="s">
        <v>92</v>
      </c>
      <c r="AY1094" s="17" t="s">
        <v>161</v>
      </c>
      <c r="BE1094" s="149">
        <f t="shared" si="14"/>
        <v>0</v>
      </c>
      <c r="BF1094" s="149">
        <f t="shared" si="15"/>
        <v>0</v>
      </c>
      <c r="BG1094" s="149">
        <f t="shared" si="16"/>
        <v>0</v>
      </c>
      <c r="BH1094" s="149">
        <f t="shared" si="17"/>
        <v>0</v>
      </c>
      <c r="BI1094" s="149">
        <f t="shared" si="18"/>
        <v>0</v>
      </c>
      <c r="BJ1094" s="17" t="s">
        <v>90</v>
      </c>
      <c r="BK1094" s="149">
        <f t="shared" si="19"/>
        <v>0</v>
      </c>
      <c r="BL1094" s="17" t="s">
        <v>242</v>
      </c>
      <c r="BM1094" s="148" t="s">
        <v>1555</v>
      </c>
    </row>
    <row r="1095" spans="2:65" s="1" customFormat="1" ht="16.5" customHeight="1">
      <c r="B1095" s="33"/>
      <c r="C1095" s="137" t="s">
        <v>1155</v>
      </c>
      <c r="D1095" s="137" t="s">
        <v>163</v>
      </c>
      <c r="E1095" s="138" t="s">
        <v>1556</v>
      </c>
      <c r="F1095" s="139" t="s">
        <v>1557</v>
      </c>
      <c r="G1095" s="140" t="s">
        <v>245</v>
      </c>
      <c r="H1095" s="141">
        <v>2</v>
      </c>
      <c r="I1095" s="142"/>
      <c r="J1095" s="143">
        <f t="shared" si="10"/>
        <v>0</v>
      </c>
      <c r="K1095" s="139" t="s">
        <v>230</v>
      </c>
      <c r="L1095" s="33"/>
      <c r="M1095" s="144" t="s">
        <v>1</v>
      </c>
      <c r="N1095" s="145" t="s">
        <v>48</v>
      </c>
      <c r="P1095" s="146">
        <f t="shared" si="11"/>
        <v>0</v>
      </c>
      <c r="Q1095" s="146">
        <v>0</v>
      </c>
      <c r="R1095" s="146">
        <f t="shared" si="12"/>
        <v>0</v>
      </c>
      <c r="S1095" s="146">
        <v>0</v>
      </c>
      <c r="T1095" s="147">
        <f t="shared" si="13"/>
        <v>0</v>
      </c>
      <c r="AR1095" s="148" t="s">
        <v>242</v>
      </c>
      <c r="AT1095" s="148" t="s">
        <v>163</v>
      </c>
      <c r="AU1095" s="148" t="s">
        <v>92</v>
      </c>
      <c r="AY1095" s="17" t="s">
        <v>161</v>
      </c>
      <c r="BE1095" s="149">
        <f t="shared" si="14"/>
        <v>0</v>
      </c>
      <c r="BF1095" s="149">
        <f t="shared" si="15"/>
        <v>0</v>
      </c>
      <c r="BG1095" s="149">
        <f t="shared" si="16"/>
        <v>0</v>
      </c>
      <c r="BH1095" s="149">
        <f t="shared" si="17"/>
        <v>0</v>
      </c>
      <c r="BI1095" s="149">
        <f t="shared" si="18"/>
        <v>0</v>
      </c>
      <c r="BJ1095" s="17" t="s">
        <v>90</v>
      </c>
      <c r="BK1095" s="149">
        <f t="shared" si="19"/>
        <v>0</v>
      </c>
      <c r="BL1095" s="17" t="s">
        <v>242</v>
      </c>
      <c r="BM1095" s="148" t="s">
        <v>1558</v>
      </c>
    </row>
    <row r="1096" spans="2:65" s="1" customFormat="1" ht="16.5" customHeight="1">
      <c r="B1096" s="33"/>
      <c r="C1096" s="137" t="s">
        <v>1559</v>
      </c>
      <c r="D1096" s="137" t="s">
        <v>163</v>
      </c>
      <c r="E1096" s="138" t="s">
        <v>1560</v>
      </c>
      <c r="F1096" s="139" t="s">
        <v>1561</v>
      </c>
      <c r="G1096" s="140" t="s">
        <v>245</v>
      </c>
      <c r="H1096" s="141">
        <v>1</v>
      </c>
      <c r="I1096" s="142"/>
      <c r="J1096" s="143">
        <f t="shared" si="10"/>
        <v>0</v>
      </c>
      <c r="K1096" s="139" t="s">
        <v>230</v>
      </c>
      <c r="L1096" s="33"/>
      <c r="M1096" s="144" t="s">
        <v>1</v>
      </c>
      <c r="N1096" s="145" t="s">
        <v>48</v>
      </c>
      <c r="P1096" s="146">
        <f t="shared" si="11"/>
        <v>0</v>
      </c>
      <c r="Q1096" s="146">
        <v>0</v>
      </c>
      <c r="R1096" s="146">
        <f t="shared" si="12"/>
        <v>0</v>
      </c>
      <c r="S1096" s="146">
        <v>0</v>
      </c>
      <c r="T1096" s="147">
        <f t="shared" si="13"/>
        <v>0</v>
      </c>
      <c r="AR1096" s="148" t="s">
        <v>242</v>
      </c>
      <c r="AT1096" s="148" t="s">
        <v>163</v>
      </c>
      <c r="AU1096" s="148" t="s">
        <v>92</v>
      </c>
      <c r="AY1096" s="17" t="s">
        <v>161</v>
      </c>
      <c r="BE1096" s="149">
        <f t="shared" si="14"/>
        <v>0</v>
      </c>
      <c r="BF1096" s="149">
        <f t="shared" si="15"/>
        <v>0</v>
      </c>
      <c r="BG1096" s="149">
        <f t="shared" si="16"/>
        <v>0</v>
      </c>
      <c r="BH1096" s="149">
        <f t="shared" si="17"/>
        <v>0</v>
      </c>
      <c r="BI1096" s="149">
        <f t="shared" si="18"/>
        <v>0</v>
      </c>
      <c r="BJ1096" s="17" t="s">
        <v>90</v>
      </c>
      <c r="BK1096" s="149">
        <f t="shared" si="19"/>
        <v>0</v>
      </c>
      <c r="BL1096" s="17" t="s">
        <v>242</v>
      </c>
      <c r="BM1096" s="148" t="s">
        <v>1562</v>
      </c>
    </row>
    <row r="1097" spans="2:65" s="1" customFormat="1" ht="16.5" customHeight="1">
      <c r="B1097" s="33"/>
      <c r="C1097" s="137" t="s">
        <v>1163</v>
      </c>
      <c r="D1097" s="137" t="s">
        <v>163</v>
      </c>
      <c r="E1097" s="138" t="s">
        <v>1563</v>
      </c>
      <c r="F1097" s="139" t="s">
        <v>1564</v>
      </c>
      <c r="G1097" s="140" t="s">
        <v>245</v>
      </c>
      <c r="H1097" s="141">
        <v>3</v>
      </c>
      <c r="I1097" s="142"/>
      <c r="J1097" s="143">
        <f t="shared" si="10"/>
        <v>0</v>
      </c>
      <c r="K1097" s="139" t="s">
        <v>230</v>
      </c>
      <c r="L1097" s="33"/>
      <c r="M1097" s="144" t="s">
        <v>1</v>
      </c>
      <c r="N1097" s="145" t="s">
        <v>48</v>
      </c>
      <c r="P1097" s="146">
        <f t="shared" si="11"/>
        <v>0</v>
      </c>
      <c r="Q1097" s="146">
        <v>0</v>
      </c>
      <c r="R1097" s="146">
        <f t="shared" si="12"/>
        <v>0</v>
      </c>
      <c r="S1097" s="146">
        <v>0</v>
      </c>
      <c r="T1097" s="147">
        <f t="shared" si="13"/>
        <v>0</v>
      </c>
      <c r="AR1097" s="148" t="s">
        <v>242</v>
      </c>
      <c r="AT1097" s="148" t="s">
        <v>163</v>
      </c>
      <c r="AU1097" s="148" t="s">
        <v>92</v>
      </c>
      <c r="AY1097" s="17" t="s">
        <v>161</v>
      </c>
      <c r="BE1097" s="149">
        <f t="shared" si="14"/>
        <v>0</v>
      </c>
      <c r="BF1097" s="149">
        <f t="shared" si="15"/>
        <v>0</v>
      </c>
      <c r="BG1097" s="149">
        <f t="shared" si="16"/>
        <v>0</v>
      </c>
      <c r="BH1097" s="149">
        <f t="shared" si="17"/>
        <v>0</v>
      </c>
      <c r="BI1097" s="149">
        <f t="shared" si="18"/>
        <v>0</v>
      </c>
      <c r="BJ1097" s="17" t="s">
        <v>90</v>
      </c>
      <c r="BK1097" s="149">
        <f t="shared" si="19"/>
        <v>0</v>
      </c>
      <c r="BL1097" s="17" t="s">
        <v>242</v>
      </c>
      <c r="BM1097" s="148" t="s">
        <v>1565</v>
      </c>
    </row>
    <row r="1098" spans="2:65" s="1" customFormat="1" ht="16.5" customHeight="1">
      <c r="B1098" s="33"/>
      <c r="C1098" s="137" t="s">
        <v>1566</v>
      </c>
      <c r="D1098" s="137" t="s">
        <v>163</v>
      </c>
      <c r="E1098" s="138" t="s">
        <v>1567</v>
      </c>
      <c r="F1098" s="139" t="s">
        <v>1568</v>
      </c>
      <c r="G1098" s="140" t="s">
        <v>245</v>
      </c>
      <c r="H1098" s="141">
        <v>3</v>
      </c>
      <c r="I1098" s="142"/>
      <c r="J1098" s="143">
        <f t="shared" si="10"/>
        <v>0</v>
      </c>
      <c r="K1098" s="139" t="s">
        <v>230</v>
      </c>
      <c r="L1098" s="33"/>
      <c r="M1098" s="144" t="s">
        <v>1</v>
      </c>
      <c r="N1098" s="145" t="s">
        <v>48</v>
      </c>
      <c r="P1098" s="146">
        <f t="shared" si="11"/>
        <v>0</v>
      </c>
      <c r="Q1098" s="146">
        <v>0</v>
      </c>
      <c r="R1098" s="146">
        <f t="shared" si="12"/>
        <v>0</v>
      </c>
      <c r="S1098" s="146">
        <v>0</v>
      </c>
      <c r="T1098" s="147">
        <f t="shared" si="13"/>
        <v>0</v>
      </c>
      <c r="AR1098" s="148" t="s">
        <v>242</v>
      </c>
      <c r="AT1098" s="148" t="s">
        <v>163</v>
      </c>
      <c r="AU1098" s="148" t="s">
        <v>92</v>
      </c>
      <c r="AY1098" s="17" t="s">
        <v>161</v>
      </c>
      <c r="BE1098" s="149">
        <f t="shared" si="14"/>
        <v>0</v>
      </c>
      <c r="BF1098" s="149">
        <f t="shared" si="15"/>
        <v>0</v>
      </c>
      <c r="BG1098" s="149">
        <f t="shared" si="16"/>
        <v>0</v>
      </c>
      <c r="BH1098" s="149">
        <f t="shared" si="17"/>
        <v>0</v>
      </c>
      <c r="BI1098" s="149">
        <f t="shared" si="18"/>
        <v>0</v>
      </c>
      <c r="BJ1098" s="17" t="s">
        <v>90</v>
      </c>
      <c r="BK1098" s="149">
        <f t="shared" si="19"/>
        <v>0</v>
      </c>
      <c r="BL1098" s="17" t="s">
        <v>242</v>
      </c>
      <c r="BM1098" s="148" t="s">
        <v>1569</v>
      </c>
    </row>
    <row r="1099" spans="2:65" s="1" customFormat="1" ht="16.5" customHeight="1">
      <c r="B1099" s="33"/>
      <c r="C1099" s="137" t="s">
        <v>1166</v>
      </c>
      <c r="D1099" s="137" t="s">
        <v>163</v>
      </c>
      <c r="E1099" s="138" t="s">
        <v>1570</v>
      </c>
      <c r="F1099" s="139" t="s">
        <v>1571</v>
      </c>
      <c r="G1099" s="140" t="s">
        <v>245</v>
      </c>
      <c r="H1099" s="141">
        <v>2</v>
      </c>
      <c r="I1099" s="142"/>
      <c r="J1099" s="143">
        <f t="shared" si="10"/>
        <v>0</v>
      </c>
      <c r="K1099" s="139" t="s">
        <v>230</v>
      </c>
      <c r="L1099" s="33"/>
      <c r="M1099" s="144" t="s">
        <v>1</v>
      </c>
      <c r="N1099" s="145" t="s">
        <v>48</v>
      </c>
      <c r="P1099" s="146">
        <f t="shared" si="11"/>
        <v>0</v>
      </c>
      <c r="Q1099" s="146">
        <v>0</v>
      </c>
      <c r="R1099" s="146">
        <f t="shared" si="12"/>
        <v>0</v>
      </c>
      <c r="S1099" s="146">
        <v>0</v>
      </c>
      <c r="T1099" s="147">
        <f t="shared" si="13"/>
        <v>0</v>
      </c>
      <c r="AR1099" s="148" t="s">
        <v>242</v>
      </c>
      <c r="AT1099" s="148" t="s">
        <v>163</v>
      </c>
      <c r="AU1099" s="148" t="s">
        <v>92</v>
      </c>
      <c r="AY1099" s="17" t="s">
        <v>161</v>
      </c>
      <c r="BE1099" s="149">
        <f t="shared" si="14"/>
        <v>0</v>
      </c>
      <c r="BF1099" s="149">
        <f t="shared" si="15"/>
        <v>0</v>
      </c>
      <c r="BG1099" s="149">
        <f t="shared" si="16"/>
        <v>0</v>
      </c>
      <c r="BH1099" s="149">
        <f t="shared" si="17"/>
        <v>0</v>
      </c>
      <c r="BI1099" s="149">
        <f t="shared" si="18"/>
        <v>0</v>
      </c>
      <c r="BJ1099" s="17" t="s">
        <v>90</v>
      </c>
      <c r="BK1099" s="149">
        <f t="shared" si="19"/>
        <v>0</v>
      </c>
      <c r="BL1099" s="17" t="s">
        <v>242</v>
      </c>
      <c r="BM1099" s="148" t="s">
        <v>1572</v>
      </c>
    </row>
    <row r="1100" spans="2:65" s="1" customFormat="1" ht="16.5" customHeight="1">
      <c r="B1100" s="33"/>
      <c r="C1100" s="137" t="s">
        <v>1573</v>
      </c>
      <c r="D1100" s="137" t="s">
        <v>163</v>
      </c>
      <c r="E1100" s="138" t="s">
        <v>1574</v>
      </c>
      <c r="F1100" s="139" t="s">
        <v>1575</v>
      </c>
      <c r="G1100" s="140" t="s">
        <v>245</v>
      </c>
      <c r="H1100" s="141">
        <v>2</v>
      </c>
      <c r="I1100" s="142"/>
      <c r="J1100" s="143">
        <f t="shared" si="10"/>
        <v>0</v>
      </c>
      <c r="K1100" s="139" t="s">
        <v>230</v>
      </c>
      <c r="L1100" s="33"/>
      <c r="M1100" s="144" t="s">
        <v>1</v>
      </c>
      <c r="N1100" s="145" t="s">
        <v>48</v>
      </c>
      <c r="P1100" s="146">
        <f t="shared" si="11"/>
        <v>0</v>
      </c>
      <c r="Q1100" s="146">
        <v>0</v>
      </c>
      <c r="R1100" s="146">
        <f t="shared" si="12"/>
        <v>0</v>
      </c>
      <c r="S1100" s="146">
        <v>0</v>
      </c>
      <c r="T1100" s="147">
        <f t="shared" si="13"/>
        <v>0</v>
      </c>
      <c r="AR1100" s="148" t="s">
        <v>242</v>
      </c>
      <c r="AT1100" s="148" t="s">
        <v>163</v>
      </c>
      <c r="AU1100" s="148" t="s">
        <v>92</v>
      </c>
      <c r="AY1100" s="17" t="s">
        <v>161</v>
      </c>
      <c r="BE1100" s="149">
        <f t="shared" si="14"/>
        <v>0</v>
      </c>
      <c r="BF1100" s="149">
        <f t="shared" si="15"/>
        <v>0</v>
      </c>
      <c r="BG1100" s="149">
        <f t="shared" si="16"/>
        <v>0</v>
      </c>
      <c r="BH1100" s="149">
        <f t="shared" si="17"/>
        <v>0</v>
      </c>
      <c r="BI1100" s="149">
        <f t="shared" si="18"/>
        <v>0</v>
      </c>
      <c r="BJ1100" s="17" t="s">
        <v>90</v>
      </c>
      <c r="BK1100" s="149">
        <f t="shared" si="19"/>
        <v>0</v>
      </c>
      <c r="BL1100" s="17" t="s">
        <v>242</v>
      </c>
      <c r="BM1100" s="148" t="s">
        <v>1576</v>
      </c>
    </row>
    <row r="1101" spans="2:65" s="1" customFormat="1" ht="16.5" customHeight="1">
      <c r="B1101" s="33"/>
      <c r="C1101" s="137" t="s">
        <v>1175</v>
      </c>
      <c r="D1101" s="137" t="s">
        <v>163</v>
      </c>
      <c r="E1101" s="138" t="s">
        <v>1577</v>
      </c>
      <c r="F1101" s="139" t="s">
        <v>1578</v>
      </c>
      <c r="G1101" s="140" t="s">
        <v>245</v>
      </c>
      <c r="H1101" s="141">
        <v>1</v>
      </c>
      <c r="I1101" s="142"/>
      <c r="J1101" s="143">
        <f t="shared" si="10"/>
        <v>0</v>
      </c>
      <c r="K1101" s="139" t="s">
        <v>230</v>
      </c>
      <c r="L1101" s="33"/>
      <c r="M1101" s="144" t="s">
        <v>1</v>
      </c>
      <c r="N1101" s="145" t="s">
        <v>48</v>
      </c>
      <c r="P1101" s="146">
        <f t="shared" si="11"/>
        <v>0</v>
      </c>
      <c r="Q1101" s="146">
        <v>0</v>
      </c>
      <c r="R1101" s="146">
        <f t="shared" si="12"/>
        <v>0</v>
      </c>
      <c r="S1101" s="146">
        <v>0</v>
      </c>
      <c r="T1101" s="147">
        <f t="shared" si="13"/>
        <v>0</v>
      </c>
      <c r="AR1101" s="148" t="s">
        <v>242</v>
      </c>
      <c r="AT1101" s="148" t="s">
        <v>163</v>
      </c>
      <c r="AU1101" s="148" t="s">
        <v>92</v>
      </c>
      <c r="AY1101" s="17" t="s">
        <v>161</v>
      </c>
      <c r="BE1101" s="149">
        <f t="shared" si="14"/>
        <v>0</v>
      </c>
      <c r="BF1101" s="149">
        <f t="shared" si="15"/>
        <v>0</v>
      </c>
      <c r="BG1101" s="149">
        <f t="shared" si="16"/>
        <v>0</v>
      </c>
      <c r="BH1101" s="149">
        <f t="shared" si="17"/>
        <v>0</v>
      </c>
      <c r="BI1101" s="149">
        <f t="shared" si="18"/>
        <v>0</v>
      </c>
      <c r="BJ1101" s="17" t="s">
        <v>90</v>
      </c>
      <c r="BK1101" s="149">
        <f t="shared" si="19"/>
        <v>0</v>
      </c>
      <c r="BL1101" s="17" t="s">
        <v>242</v>
      </c>
      <c r="BM1101" s="148" t="s">
        <v>1579</v>
      </c>
    </row>
    <row r="1102" spans="2:65" s="1" customFormat="1" ht="21.75" customHeight="1">
      <c r="B1102" s="33"/>
      <c r="C1102" s="137" t="s">
        <v>1580</v>
      </c>
      <c r="D1102" s="137" t="s">
        <v>163</v>
      </c>
      <c r="E1102" s="138" t="s">
        <v>1581</v>
      </c>
      <c r="F1102" s="139" t="s">
        <v>1582</v>
      </c>
      <c r="G1102" s="140" t="s">
        <v>245</v>
      </c>
      <c r="H1102" s="141">
        <v>3</v>
      </c>
      <c r="I1102" s="142"/>
      <c r="J1102" s="143">
        <f t="shared" si="10"/>
        <v>0</v>
      </c>
      <c r="K1102" s="139" t="s">
        <v>230</v>
      </c>
      <c r="L1102" s="33"/>
      <c r="M1102" s="144" t="s">
        <v>1</v>
      </c>
      <c r="N1102" s="145" t="s">
        <v>48</v>
      </c>
      <c r="P1102" s="146">
        <f t="shared" si="11"/>
        <v>0</v>
      </c>
      <c r="Q1102" s="146">
        <v>0</v>
      </c>
      <c r="R1102" s="146">
        <f t="shared" si="12"/>
        <v>0</v>
      </c>
      <c r="S1102" s="146">
        <v>0</v>
      </c>
      <c r="T1102" s="147">
        <f t="shared" si="13"/>
        <v>0</v>
      </c>
      <c r="AR1102" s="148" t="s">
        <v>242</v>
      </c>
      <c r="AT1102" s="148" t="s">
        <v>163</v>
      </c>
      <c r="AU1102" s="148" t="s">
        <v>92</v>
      </c>
      <c r="AY1102" s="17" t="s">
        <v>161</v>
      </c>
      <c r="BE1102" s="149">
        <f t="shared" si="14"/>
        <v>0</v>
      </c>
      <c r="BF1102" s="149">
        <f t="shared" si="15"/>
        <v>0</v>
      </c>
      <c r="BG1102" s="149">
        <f t="shared" si="16"/>
        <v>0</v>
      </c>
      <c r="BH1102" s="149">
        <f t="shared" si="17"/>
        <v>0</v>
      </c>
      <c r="BI1102" s="149">
        <f t="shared" si="18"/>
        <v>0</v>
      </c>
      <c r="BJ1102" s="17" t="s">
        <v>90</v>
      </c>
      <c r="BK1102" s="149">
        <f t="shared" si="19"/>
        <v>0</v>
      </c>
      <c r="BL1102" s="17" t="s">
        <v>242</v>
      </c>
      <c r="BM1102" s="148" t="s">
        <v>1583</v>
      </c>
    </row>
    <row r="1103" spans="2:65" s="1" customFormat="1" ht="24.2" customHeight="1">
      <c r="B1103" s="33"/>
      <c r="C1103" s="137" t="s">
        <v>1184</v>
      </c>
      <c r="D1103" s="137" t="s">
        <v>163</v>
      </c>
      <c r="E1103" s="138" t="s">
        <v>1584</v>
      </c>
      <c r="F1103" s="139" t="s">
        <v>1585</v>
      </c>
      <c r="G1103" s="140" t="s">
        <v>245</v>
      </c>
      <c r="H1103" s="141">
        <v>2</v>
      </c>
      <c r="I1103" s="142"/>
      <c r="J1103" s="143">
        <f t="shared" si="10"/>
        <v>0</v>
      </c>
      <c r="K1103" s="139" t="s">
        <v>230</v>
      </c>
      <c r="L1103" s="33"/>
      <c r="M1103" s="144" t="s">
        <v>1</v>
      </c>
      <c r="N1103" s="145" t="s">
        <v>48</v>
      </c>
      <c r="P1103" s="146">
        <f t="shared" si="11"/>
        <v>0</v>
      </c>
      <c r="Q1103" s="146">
        <v>0</v>
      </c>
      <c r="R1103" s="146">
        <f t="shared" si="12"/>
        <v>0</v>
      </c>
      <c r="S1103" s="146">
        <v>0</v>
      </c>
      <c r="T1103" s="147">
        <f t="shared" si="13"/>
        <v>0</v>
      </c>
      <c r="AR1103" s="148" t="s">
        <v>242</v>
      </c>
      <c r="AT1103" s="148" t="s">
        <v>163</v>
      </c>
      <c r="AU1103" s="148" t="s">
        <v>92</v>
      </c>
      <c r="AY1103" s="17" t="s">
        <v>161</v>
      </c>
      <c r="BE1103" s="149">
        <f t="shared" si="14"/>
        <v>0</v>
      </c>
      <c r="BF1103" s="149">
        <f t="shared" si="15"/>
        <v>0</v>
      </c>
      <c r="BG1103" s="149">
        <f t="shared" si="16"/>
        <v>0</v>
      </c>
      <c r="BH1103" s="149">
        <f t="shared" si="17"/>
        <v>0</v>
      </c>
      <c r="BI1103" s="149">
        <f t="shared" si="18"/>
        <v>0</v>
      </c>
      <c r="BJ1103" s="17" t="s">
        <v>90</v>
      </c>
      <c r="BK1103" s="149">
        <f t="shared" si="19"/>
        <v>0</v>
      </c>
      <c r="BL1103" s="17" t="s">
        <v>242</v>
      </c>
      <c r="BM1103" s="148" t="s">
        <v>1586</v>
      </c>
    </row>
    <row r="1104" spans="2:65" s="1" customFormat="1" ht="24.2" customHeight="1">
      <c r="B1104" s="33"/>
      <c r="C1104" s="137" t="s">
        <v>1587</v>
      </c>
      <c r="D1104" s="137" t="s">
        <v>163</v>
      </c>
      <c r="E1104" s="138" t="s">
        <v>1588</v>
      </c>
      <c r="F1104" s="139" t="s">
        <v>1589</v>
      </c>
      <c r="G1104" s="140" t="s">
        <v>245</v>
      </c>
      <c r="H1104" s="141">
        <v>1</v>
      </c>
      <c r="I1104" s="142"/>
      <c r="J1104" s="143">
        <f t="shared" si="10"/>
        <v>0</v>
      </c>
      <c r="K1104" s="139" t="s">
        <v>230</v>
      </c>
      <c r="L1104" s="33"/>
      <c r="M1104" s="144" t="s">
        <v>1</v>
      </c>
      <c r="N1104" s="145" t="s">
        <v>48</v>
      </c>
      <c r="P1104" s="146">
        <f t="shared" si="11"/>
        <v>0</v>
      </c>
      <c r="Q1104" s="146">
        <v>0</v>
      </c>
      <c r="R1104" s="146">
        <f t="shared" si="12"/>
        <v>0</v>
      </c>
      <c r="S1104" s="146">
        <v>0</v>
      </c>
      <c r="T1104" s="147">
        <f t="shared" si="13"/>
        <v>0</v>
      </c>
      <c r="AR1104" s="148" t="s">
        <v>242</v>
      </c>
      <c r="AT1104" s="148" t="s">
        <v>163</v>
      </c>
      <c r="AU1104" s="148" t="s">
        <v>92</v>
      </c>
      <c r="AY1104" s="17" t="s">
        <v>161</v>
      </c>
      <c r="BE1104" s="149">
        <f t="shared" si="14"/>
        <v>0</v>
      </c>
      <c r="BF1104" s="149">
        <f t="shared" si="15"/>
        <v>0</v>
      </c>
      <c r="BG1104" s="149">
        <f t="shared" si="16"/>
        <v>0</v>
      </c>
      <c r="BH1104" s="149">
        <f t="shared" si="17"/>
        <v>0</v>
      </c>
      <c r="BI1104" s="149">
        <f t="shared" si="18"/>
        <v>0</v>
      </c>
      <c r="BJ1104" s="17" t="s">
        <v>90</v>
      </c>
      <c r="BK1104" s="149">
        <f t="shared" si="19"/>
        <v>0</v>
      </c>
      <c r="BL1104" s="17" t="s">
        <v>242</v>
      </c>
      <c r="BM1104" s="148" t="s">
        <v>1590</v>
      </c>
    </row>
    <row r="1105" spans="2:65" s="1" customFormat="1" ht="16.5" customHeight="1">
      <c r="B1105" s="33"/>
      <c r="C1105" s="137" t="s">
        <v>1188</v>
      </c>
      <c r="D1105" s="137" t="s">
        <v>163</v>
      </c>
      <c r="E1105" s="138" t="s">
        <v>1591</v>
      </c>
      <c r="F1105" s="139" t="s">
        <v>1592</v>
      </c>
      <c r="G1105" s="140" t="s">
        <v>245</v>
      </c>
      <c r="H1105" s="141">
        <v>1</v>
      </c>
      <c r="I1105" s="142"/>
      <c r="J1105" s="143">
        <f t="shared" si="10"/>
        <v>0</v>
      </c>
      <c r="K1105" s="139" t="s">
        <v>230</v>
      </c>
      <c r="L1105" s="33"/>
      <c r="M1105" s="144" t="s">
        <v>1</v>
      </c>
      <c r="N1105" s="145" t="s">
        <v>48</v>
      </c>
      <c r="P1105" s="146">
        <f t="shared" si="11"/>
        <v>0</v>
      </c>
      <c r="Q1105" s="146">
        <v>0</v>
      </c>
      <c r="R1105" s="146">
        <f t="shared" si="12"/>
        <v>0</v>
      </c>
      <c r="S1105" s="146">
        <v>0</v>
      </c>
      <c r="T1105" s="147">
        <f t="shared" si="13"/>
        <v>0</v>
      </c>
      <c r="AR1105" s="148" t="s">
        <v>242</v>
      </c>
      <c r="AT1105" s="148" t="s">
        <v>163</v>
      </c>
      <c r="AU1105" s="148" t="s">
        <v>92</v>
      </c>
      <c r="AY1105" s="17" t="s">
        <v>161</v>
      </c>
      <c r="BE1105" s="149">
        <f t="shared" si="14"/>
        <v>0</v>
      </c>
      <c r="BF1105" s="149">
        <f t="shared" si="15"/>
        <v>0</v>
      </c>
      <c r="BG1105" s="149">
        <f t="shared" si="16"/>
        <v>0</v>
      </c>
      <c r="BH1105" s="149">
        <f t="shared" si="17"/>
        <v>0</v>
      </c>
      <c r="BI1105" s="149">
        <f t="shared" si="18"/>
        <v>0</v>
      </c>
      <c r="BJ1105" s="17" t="s">
        <v>90</v>
      </c>
      <c r="BK1105" s="149">
        <f t="shared" si="19"/>
        <v>0</v>
      </c>
      <c r="BL1105" s="17" t="s">
        <v>242</v>
      </c>
      <c r="BM1105" s="148" t="s">
        <v>1593</v>
      </c>
    </row>
    <row r="1106" spans="2:65" s="1" customFormat="1" ht="16.5" customHeight="1">
      <c r="B1106" s="33"/>
      <c r="C1106" s="137" t="s">
        <v>1594</v>
      </c>
      <c r="D1106" s="137" t="s">
        <v>163</v>
      </c>
      <c r="E1106" s="138" t="s">
        <v>1595</v>
      </c>
      <c r="F1106" s="139" t="s">
        <v>1596</v>
      </c>
      <c r="G1106" s="140" t="s">
        <v>245</v>
      </c>
      <c r="H1106" s="141">
        <v>1</v>
      </c>
      <c r="I1106" s="142"/>
      <c r="J1106" s="143">
        <f t="shared" si="10"/>
        <v>0</v>
      </c>
      <c r="K1106" s="139" t="s">
        <v>230</v>
      </c>
      <c r="L1106" s="33"/>
      <c r="M1106" s="144" t="s">
        <v>1</v>
      </c>
      <c r="N1106" s="145" t="s">
        <v>48</v>
      </c>
      <c r="P1106" s="146">
        <f t="shared" si="11"/>
        <v>0</v>
      </c>
      <c r="Q1106" s="146">
        <v>0</v>
      </c>
      <c r="R1106" s="146">
        <f t="shared" si="12"/>
        <v>0</v>
      </c>
      <c r="S1106" s="146">
        <v>0</v>
      </c>
      <c r="T1106" s="147">
        <f t="shared" si="13"/>
        <v>0</v>
      </c>
      <c r="AR1106" s="148" t="s">
        <v>242</v>
      </c>
      <c r="AT1106" s="148" t="s">
        <v>163</v>
      </c>
      <c r="AU1106" s="148" t="s">
        <v>92</v>
      </c>
      <c r="AY1106" s="17" t="s">
        <v>161</v>
      </c>
      <c r="BE1106" s="149">
        <f t="shared" si="14"/>
        <v>0</v>
      </c>
      <c r="BF1106" s="149">
        <f t="shared" si="15"/>
        <v>0</v>
      </c>
      <c r="BG1106" s="149">
        <f t="shared" si="16"/>
        <v>0</v>
      </c>
      <c r="BH1106" s="149">
        <f t="shared" si="17"/>
        <v>0</v>
      </c>
      <c r="BI1106" s="149">
        <f t="shared" si="18"/>
        <v>0</v>
      </c>
      <c r="BJ1106" s="17" t="s">
        <v>90</v>
      </c>
      <c r="BK1106" s="149">
        <f t="shared" si="19"/>
        <v>0</v>
      </c>
      <c r="BL1106" s="17" t="s">
        <v>242</v>
      </c>
      <c r="BM1106" s="148" t="s">
        <v>1597</v>
      </c>
    </row>
    <row r="1107" spans="2:65" s="1" customFormat="1" ht="16.5" customHeight="1">
      <c r="B1107" s="33"/>
      <c r="C1107" s="137" t="s">
        <v>1194</v>
      </c>
      <c r="D1107" s="137" t="s">
        <v>163</v>
      </c>
      <c r="E1107" s="138" t="s">
        <v>1598</v>
      </c>
      <c r="F1107" s="139" t="s">
        <v>1599</v>
      </c>
      <c r="G1107" s="140" t="s">
        <v>245</v>
      </c>
      <c r="H1107" s="141">
        <v>2</v>
      </c>
      <c r="I1107" s="142"/>
      <c r="J1107" s="143">
        <f t="shared" si="10"/>
        <v>0</v>
      </c>
      <c r="K1107" s="139" t="s">
        <v>230</v>
      </c>
      <c r="L1107" s="33"/>
      <c r="M1107" s="144" t="s">
        <v>1</v>
      </c>
      <c r="N1107" s="145" t="s">
        <v>48</v>
      </c>
      <c r="P1107" s="146">
        <f t="shared" si="11"/>
        <v>0</v>
      </c>
      <c r="Q1107" s="146">
        <v>0</v>
      </c>
      <c r="R1107" s="146">
        <f t="shared" si="12"/>
        <v>0</v>
      </c>
      <c r="S1107" s="146">
        <v>0</v>
      </c>
      <c r="T1107" s="147">
        <f t="shared" si="13"/>
        <v>0</v>
      </c>
      <c r="AR1107" s="148" t="s">
        <v>242</v>
      </c>
      <c r="AT1107" s="148" t="s">
        <v>163</v>
      </c>
      <c r="AU1107" s="148" t="s">
        <v>92</v>
      </c>
      <c r="AY1107" s="17" t="s">
        <v>161</v>
      </c>
      <c r="BE1107" s="149">
        <f t="shared" si="14"/>
        <v>0</v>
      </c>
      <c r="BF1107" s="149">
        <f t="shared" si="15"/>
        <v>0</v>
      </c>
      <c r="BG1107" s="149">
        <f t="shared" si="16"/>
        <v>0</v>
      </c>
      <c r="BH1107" s="149">
        <f t="shared" si="17"/>
        <v>0</v>
      </c>
      <c r="BI1107" s="149">
        <f t="shared" si="18"/>
        <v>0</v>
      </c>
      <c r="BJ1107" s="17" t="s">
        <v>90</v>
      </c>
      <c r="BK1107" s="149">
        <f t="shared" si="19"/>
        <v>0</v>
      </c>
      <c r="BL1107" s="17" t="s">
        <v>242</v>
      </c>
      <c r="BM1107" s="148" t="s">
        <v>1600</v>
      </c>
    </row>
    <row r="1108" spans="2:65" s="1" customFormat="1" ht="16.5" customHeight="1">
      <c r="B1108" s="33"/>
      <c r="C1108" s="137" t="s">
        <v>1601</v>
      </c>
      <c r="D1108" s="137" t="s">
        <v>163</v>
      </c>
      <c r="E1108" s="138" t="s">
        <v>1602</v>
      </c>
      <c r="F1108" s="139" t="s">
        <v>1603</v>
      </c>
      <c r="G1108" s="140" t="s">
        <v>245</v>
      </c>
      <c r="H1108" s="141">
        <v>3</v>
      </c>
      <c r="I1108" s="142"/>
      <c r="J1108" s="143">
        <f t="shared" si="10"/>
        <v>0</v>
      </c>
      <c r="K1108" s="139" t="s">
        <v>230</v>
      </c>
      <c r="L1108" s="33"/>
      <c r="M1108" s="144" t="s">
        <v>1</v>
      </c>
      <c r="N1108" s="145" t="s">
        <v>48</v>
      </c>
      <c r="P1108" s="146">
        <f t="shared" si="11"/>
        <v>0</v>
      </c>
      <c r="Q1108" s="146">
        <v>0</v>
      </c>
      <c r="R1108" s="146">
        <f t="shared" si="12"/>
        <v>0</v>
      </c>
      <c r="S1108" s="146">
        <v>0</v>
      </c>
      <c r="T1108" s="147">
        <f t="shared" si="13"/>
        <v>0</v>
      </c>
      <c r="AR1108" s="148" t="s">
        <v>242</v>
      </c>
      <c r="AT1108" s="148" t="s">
        <v>163</v>
      </c>
      <c r="AU1108" s="148" t="s">
        <v>92</v>
      </c>
      <c r="AY1108" s="17" t="s">
        <v>161</v>
      </c>
      <c r="BE1108" s="149">
        <f t="shared" si="14"/>
        <v>0</v>
      </c>
      <c r="BF1108" s="149">
        <f t="shared" si="15"/>
        <v>0</v>
      </c>
      <c r="BG1108" s="149">
        <f t="shared" si="16"/>
        <v>0</v>
      </c>
      <c r="BH1108" s="149">
        <f t="shared" si="17"/>
        <v>0</v>
      </c>
      <c r="BI1108" s="149">
        <f t="shared" si="18"/>
        <v>0</v>
      </c>
      <c r="BJ1108" s="17" t="s">
        <v>90</v>
      </c>
      <c r="BK1108" s="149">
        <f t="shared" si="19"/>
        <v>0</v>
      </c>
      <c r="BL1108" s="17" t="s">
        <v>242</v>
      </c>
      <c r="BM1108" s="148" t="s">
        <v>1604</v>
      </c>
    </row>
    <row r="1109" spans="2:65" s="1" customFormat="1" ht="16.5" customHeight="1">
      <c r="B1109" s="33"/>
      <c r="C1109" s="137" t="s">
        <v>1200</v>
      </c>
      <c r="D1109" s="137" t="s">
        <v>163</v>
      </c>
      <c r="E1109" s="138" t="s">
        <v>1605</v>
      </c>
      <c r="F1109" s="139" t="s">
        <v>1606</v>
      </c>
      <c r="G1109" s="140" t="s">
        <v>245</v>
      </c>
      <c r="H1109" s="141">
        <v>2</v>
      </c>
      <c r="I1109" s="142"/>
      <c r="J1109" s="143">
        <f t="shared" si="10"/>
        <v>0</v>
      </c>
      <c r="K1109" s="139" t="s">
        <v>230</v>
      </c>
      <c r="L1109" s="33"/>
      <c r="M1109" s="144" t="s">
        <v>1</v>
      </c>
      <c r="N1109" s="145" t="s">
        <v>48</v>
      </c>
      <c r="P1109" s="146">
        <f t="shared" si="11"/>
        <v>0</v>
      </c>
      <c r="Q1109" s="146">
        <v>0</v>
      </c>
      <c r="R1109" s="146">
        <f t="shared" si="12"/>
        <v>0</v>
      </c>
      <c r="S1109" s="146">
        <v>0</v>
      </c>
      <c r="T1109" s="147">
        <f t="shared" si="13"/>
        <v>0</v>
      </c>
      <c r="AR1109" s="148" t="s">
        <v>242</v>
      </c>
      <c r="AT1109" s="148" t="s">
        <v>163</v>
      </c>
      <c r="AU1109" s="148" t="s">
        <v>92</v>
      </c>
      <c r="AY1109" s="17" t="s">
        <v>161</v>
      </c>
      <c r="BE1109" s="149">
        <f t="shared" si="14"/>
        <v>0</v>
      </c>
      <c r="BF1109" s="149">
        <f t="shared" si="15"/>
        <v>0</v>
      </c>
      <c r="BG1109" s="149">
        <f t="shared" si="16"/>
        <v>0</v>
      </c>
      <c r="BH1109" s="149">
        <f t="shared" si="17"/>
        <v>0</v>
      </c>
      <c r="BI1109" s="149">
        <f t="shared" si="18"/>
        <v>0</v>
      </c>
      <c r="BJ1109" s="17" t="s">
        <v>90</v>
      </c>
      <c r="BK1109" s="149">
        <f t="shared" si="19"/>
        <v>0</v>
      </c>
      <c r="BL1109" s="17" t="s">
        <v>242</v>
      </c>
      <c r="BM1109" s="148" t="s">
        <v>1607</v>
      </c>
    </row>
    <row r="1110" spans="2:65" s="1" customFormat="1" ht="16.5" customHeight="1">
      <c r="B1110" s="33"/>
      <c r="C1110" s="137" t="s">
        <v>1608</v>
      </c>
      <c r="D1110" s="137" t="s">
        <v>163</v>
      </c>
      <c r="E1110" s="138" t="s">
        <v>1609</v>
      </c>
      <c r="F1110" s="139" t="s">
        <v>1610</v>
      </c>
      <c r="G1110" s="140" t="s">
        <v>245</v>
      </c>
      <c r="H1110" s="141">
        <v>1</v>
      </c>
      <c r="I1110" s="142"/>
      <c r="J1110" s="143">
        <f t="shared" si="10"/>
        <v>0</v>
      </c>
      <c r="K1110" s="139" t="s">
        <v>230</v>
      </c>
      <c r="L1110" s="33"/>
      <c r="M1110" s="144" t="s">
        <v>1</v>
      </c>
      <c r="N1110" s="145" t="s">
        <v>48</v>
      </c>
      <c r="P1110" s="146">
        <f t="shared" si="11"/>
        <v>0</v>
      </c>
      <c r="Q1110" s="146">
        <v>0</v>
      </c>
      <c r="R1110" s="146">
        <f t="shared" si="12"/>
        <v>0</v>
      </c>
      <c r="S1110" s="146">
        <v>0</v>
      </c>
      <c r="T1110" s="147">
        <f t="shared" si="13"/>
        <v>0</v>
      </c>
      <c r="AR1110" s="148" t="s">
        <v>242</v>
      </c>
      <c r="AT1110" s="148" t="s">
        <v>163</v>
      </c>
      <c r="AU1110" s="148" t="s">
        <v>92</v>
      </c>
      <c r="AY1110" s="17" t="s">
        <v>161</v>
      </c>
      <c r="BE1110" s="149">
        <f t="shared" si="14"/>
        <v>0</v>
      </c>
      <c r="BF1110" s="149">
        <f t="shared" si="15"/>
        <v>0</v>
      </c>
      <c r="BG1110" s="149">
        <f t="shared" si="16"/>
        <v>0</v>
      </c>
      <c r="BH1110" s="149">
        <f t="shared" si="17"/>
        <v>0</v>
      </c>
      <c r="BI1110" s="149">
        <f t="shared" si="18"/>
        <v>0</v>
      </c>
      <c r="BJ1110" s="17" t="s">
        <v>90</v>
      </c>
      <c r="BK1110" s="149">
        <f t="shared" si="19"/>
        <v>0</v>
      </c>
      <c r="BL1110" s="17" t="s">
        <v>242</v>
      </c>
      <c r="BM1110" s="148" t="s">
        <v>1611</v>
      </c>
    </row>
    <row r="1111" spans="2:65" s="1" customFormat="1" ht="16.5" customHeight="1">
      <c r="B1111" s="33"/>
      <c r="C1111" s="137" t="s">
        <v>1205</v>
      </c>
      <c r="D1111" s="137" t="s">
        <v>163</v>
      </c>
      <c r="E1111" s="138" t="s">
        <v>1612</v>
      </c>
      <c r="F1111" s="139" t="s">
        <v>1613</v>
      </c>
      <c r="G1111" s="140" t="s">
        <v>245</v>
      </c>
      <c r="H1111" s="141">
        <v>1</v>
      </c>
      <c r="I1111" s="142"/>
      <c r="J1111" s="143">
        <f t="shared" si="10"/>
        <v>0</v>
      </c>
      <c r="K1111" s="139" t="s">
        <v>230</v>
      </c>
      <c r="L1111" s="33"/>
      <c r="M1111" s="144" t="s">
        <v>1</v>
      </c>
      <c r="N1111" s="145" t="s">
        <v>48</v>
      </c>
      <c r="P1111" s="146">
        <f t="shared" si="11"/>
        <v>0</v>
      </c>
      <c r="Q1111" s="146">
        <v>0</v>
      </c>
      <c r="R1111" s="146">
        <f t="shared" si="12"/>
        <v>0</v>
      </c>
      <c r="S1111" s="146">
        <v>0</v>
      </c>
      <c r="T1111" s="147">
        <f t="shared" si="13"/>
        <v>0</v>
      </c>
      <c r="AR1111" s="148" t="s">
        <v>242</v>
      </c>
      <c r="AT1111" s="148" t="s">
        <v>163</v>
      </c>
      <c r="AU1111" s="148" t="s">
        <v>92</v>
      </c>
      <c r="AY1111" s="17" t="s">
        <v>161</v>
      </c>
      <c r="BE1111" s="149">
        <f t="shared" si="14"/>
        <v>0</v>
      </c>
      <c r="BF1111" s="149">
        <f t="shared" si="15"/>
        <v>0</v>
      </c>
      <c r="BG1111" s="149">
        <f t="shared" si="16"/>
        <v>0</v>
      </c>
      <c r="BH1111" s="149">
        <f t="shared" si="17"/>
        <v>0</v>
      </c>
      <c r="BI1111" s="149">
        <f t="shared" si="18"/>
        <v>0</v>
      </c>
      <c r="BJ1111" s="17" t="s">
        <v>90</v>
      </c>
      <c r="BK1111" s="149">
        <f t="shared" si="19"/>
        <v>0</v>
      </c>
      <c r="BL1111" s="17" t="s">
        <v>242</v>
      </c>
      <c r="BM1111" s="148" t="s">
        <v>1614</v>
      </c>
    </row>
    <row r="1112" spans="2:65" s="1" customFormat="1" ht="16.5" customHeight="1">
      <c r="B1112" s="33"/>
      <c r="C1112" s="137" t="s">
        <v>1615</v>
      </c>
      <c r="D1112" s="137" t="s">
        <v>163</v>
      </c>
      <c r="E1112" s="138" t="s">
        <v>1616</v>
      </c>
      <c r="F1112" s="139" t="s">
        <v>1617</v>
      </c>
      <c r="G1112" s="140" t="s">
        <v>245</v>
      </c>
      <c r="H1112" s="141">
        <v>13</v>
      </c>
      <c r="I1112" s="142"/>
      <c r="J1112" s="143">
        <f t="shared" si="10"/>
        <v>0</v>
      </c>
      <c r="K1112" s="139" t="s">
        <v>230</v>
      </c>
      <c r="L1112" s="33"/>
      <c r="M1112" s="144" t="s">
        <v>1</v>
      </c>
      <c r="N1112" s="145" t="s">
        <v>48</v>
      </c>
      <c r="P1112" s="146">
        <f t="shared" si="11"/>
        <v>0</v>
      </c>
      <c r="Q1112" s="146">
        <v>0</v>
      </c>
      <c r="R1112" s="146">
        <f t="shared" si="12"/>
        <v>0</v>
      </c>
      <c r="S1112" s="146">
        <v>0</v>
      </c>
      <c r="T1112" s="147">
        <f t="shared" si="13"/>
        <v>0</v>
      </c>
      <c r="AR1112" s="148" t="s">
        <v>242</v>
      </c>
      <c r="AT1112" s="148" t="s">
        <v>163</v>
      </c>
      <c r="AU1112" s="148" t="s">
        <v>92</v>
      </c>
      <c r="AY1112" s="17" t="s">
        <v>161</v>
      </c>
      <c r="BE1112" s="149">
        <f t="shared" si="14"/>
        <v>0</v>
      </c>
      <c r="BF1112" s="149">
        <f t="shared" si="15"/>
        <v>0</v>
      </c>
      <c r="BG1112" s="149">
        <f t="shared" si="16"/>
        <v>0</v>
      </c>
      <c r="BH1112" s="149">
        <f t="shared" si="17"/>
        <v>0</v>
      </c>
      <c r="BI1112" s="149">
        <f t="shared" si="18"/>
        <v>0</v>
      </c>
      <c r="BJ1112" s="17" t="s">
        <v>90</v>
      </c>
      <c r="BK1112" s="149">
        <f t="shared" si="19"/>
        <v>0</v>
      </c>
      <c r="BL1112" s="17" t="s">
        <v>242</v>
      </c>
      <c r="BM1112" s="148" t="s">
        <v>1618</v>
      </c>
    </row>
    <row r="1113" spans="2:65" s="1" customFormat="1" ht="16.5" customHeight="1">
      <c r="B1113" s="33"/>
      <c r="C1113" s="137" t="s">
        <v>1209</v>
      </c>
      <c r="D1113" s="137" t="s">
        <v>163</v>
      </c>
      <c r="E1113" s="138" t="s">
        <v>1619</v>
      </c>
      <c r="F1113" s="139" t="s">
        <v>1620</v>
      </c>
      <c r="G1113" s="140" t="s">
        <v>245</v>
      </c>
      <c r="H1113" s="141">
        <v>9</v>
      </c>
      <c r="I1113" s="142"/>
      <c r="J1113" s="143">
        <f t="shared" si="10"/>
        <v>0</v>
      </c>
      <c r="K1113" s="139" t="s">
        <v>230</v>
      </c>
      <c r="L1113" s="33"/>
      <c r="M1113" s="144" t="s">
        <v>1</v>
      </c>
      <c r="N1113" s="145" t="s">
        <v>48</v>
      </c>
      <c r="P1113" s="146">
        <f t="shared" si="11"/>
        <v>0</v>
      </c>
      <c r="Q1113" s="146">
        <v>0</v>
      </c>
      <c r="R1113" s="146">
        <f t="shared" si="12"/>
        <v>0</v>
      </c>
      <c r="S1113" s="146">
        <v>0</v>
      </c>
      <c r="T1113" s="147">
        <f t="shared" si="13"/>
        <v>0</v>
      </c>
      <c r="AR1113" s="148" t="s">
        <v>242</v>
      </c>
      <c r="AT1113" s="148" t="s">
        <v>163</v>
      </c>
      <c r="AU1113" s="148" t="s">
        <v>92</v>
      </c>
      <c r="AY1113" s="17" t="s">
        <v>161</v>
      </c>
      <c r="BE1113" s="149">
        <f t="shared" si="14"/>
        <v>0</v>
      </c>
      <c r="BF1113" s="149">
        <f t="shared" si="15"/>
        <v>0</v>
      </c>
      <c r="BG1113" s="149">
        <f t="shared" si="16"/>
        <v>0</v>
      </c>
      <c r="BH1113" s="149">
        <f t="shared" si="17"/>
        <v>0</v>
      </c>
      <c r="BI1113" s="149">
        <f t="shared" si="18"/>
        <v>0</v>
      </c>
      <c r="BJ1113" s="17" t="s">
        <v>90</v>
      </c>
      <c r="BK1113" s="149">
        <f t="shared" si="19"/>
        <v>0</v>
      </c>
      <c r="BL1113" s="17" t="s">
        <v>242</v>
      </c>
      <c r="BM1113" s="148" t="s">
        <v>1621</v>
      </c>
    </row>
    <row r="1114" spans="2:65" s="1" customFormat="1" ht="16.5" customHeight="1">
      <c r="B1114" s="33"/>
      <c r="C1114" s="137" t="s">
        <v>1622</v>
      </c>
      <c r="D1114" s="137" t="s">
        <v>163</v>
      </c>
      <c r="E1114" s="138" t="s">
        <v>1623</v>
      </c>
      <c r="F1114" s="139" t="s">
        <v>1624</v>
      </c>
      <c r="G1114" s="140" t="s">
        <v>245</v>
      </c>
      <c r="H1114" s="141">
        <v>18</v>
      </c>
      <c r="I1114" s="142"/>
      <c r="J1114" s="143">
        <f t="shared" si="10"/>
        <v>0</v>
      </c>
      <c r="K1114" s="139" t="s">
        <v>230</v>
      </c>
      <c r="L1114" s="33"/>
      <c r="M1114" s="144" t="s">
        <v>1</v>
      </c>
      <c r="N1114" s="145" t="s">
        <v>48</v>
      </c>
      <c r="P1114" s="146">
        <f t="shared" si="11"/>
        <v>0</v>
      </c>
      <c r="Q1114" s="146">
        <v>0</v>
      </c>
      <c r="R1114" s="146">
        <f t="shared" si="12"/>
        <v>0</v>
      </c>
      <c r="S1114" s="146">
        <v>0</v>
      </c>
      <c r="T1114" s="147">
        <f t="shared" si="13"/>
        <v>0</v>
      </c>
      <c r="AR1114" s="148" t="s">
        <v>242</v>
      </c>
      <c r="AT1114" s="148" t="s">
        <v>163</v>
      </c>
      <c r="AU1114" s="148" t="s">
        <v>92</v>
      </c>
      <c r="AY1114" s="17" t="s">
        <v>161</v>
      </c>
      <c r="BE1114" s="149">
        <f t="shared" si="14"/>
        <v>0</v>
      </c>
      <c r="BF1114" s="149">
        <f t="shared" si="15"/>
        <v>0</v>
      </c>
      <c r="BG1114" s="149">
        <f t="shared" si="16"/>
        <v>0</v>
      </c>
      <c r="BH1114" s="149">
        <f t="shared" si="17"/>
        <v>0</v>
      </c>
      <c r="BI1114" s="149">
        <f t="shared" si="18"/>
        <v>0</v>
      </c>
      <c r="BJ1114" s="17" t="s">
        <v>90</v>
      </c>
      <c r="BK1114" s="149">
        <f t="shared" si="19"/>
        <v>0</v>
      </c>
      <c r="BL1114" s="17" t="s">
        <v>242</v>
      </c>
      <c r="BM1114" s="148" t="s">
        <v>1625</v>
      </c>
    </row>
    <row r="1115" spans="2:65" s="1" customFormat="1" ht="16.5" customHeight="1">
      <c r="B1115" s="33"/>
      <c r="C1115" s="137" t="s">
        <v>1214</v>
      </c>
      <c r="D1115" s="137" t="s">
        <v>163</v>
      </c>
      <c r="E1115" s="138" t="s">
        <v>1626</v>
      </c>
      <c r="F1115" s="139" t="s">
        <v>1627</v>
      </c>
      <c r="G1115" s="140" t="s">
        <v>245</v>
      </c>
      <c r="H1115" s="141">
        <v>3</v>
      </c>
      <c r="I1115" s="142"/>
      <c r="J1115" s="143">
        <f t="shared" si="10"/>
        <v>0</v>
      </c>
      <c r="K1115" s="139" t="s">
        <v>230</v>
      </c>
      <c r="L1115" s="33"/>
      <c r="M1115" s="144" t="s">
        <v>1</v>
      </c>
      <c r="N1115" s="145" t="s">
        <v>48</v>
      </c>
      <c r="P1115" s="146">
        <f t="shared" si="11"/>
        <v>0</v>
      </c>
      <c r="Q1115" s="146">
        <v>0</v>
      </c>
      <c r="R1115" s="146">
        <f t="shared" si="12"/>
        <v>0</v>
      </c>
      <c r="S1115" s="146">
        <v>0</v>
      </c>
      <c r="T1115" s="147">
        <f t="shared" si="13"/>
        <v>0</v>
      </c>
      <c r="AR1115" s="148" t="s">
        <v>242</v>
      </c>
      <c r="AT1115" s="148" t="s">
        <v>163</v>
      </c>
      <c r="AU1115" s="148" t="s">
        <v>92</v>
      </c>
      <c r="AY1115" s="17" t="s">
        <v>161</v>
      </c>
      <c r="BE1115" s="149">
        <f t="shared" si="14"/>
        <v>0</v>
      </c>
      <c r="BF1115" s="149">
        <f t="shared" si="15"/>
        <v>0</v>
      </c>
      <c r="BG1115" s="149">
        <f t="shared" si="16"/>
        <v>0</v>
      </c>
      <c r="BH1115" s="149">
        <f t="shared" si="17"/>
        <v>0</v>
      </c>
      <c r="BI1115" s="149">
        <f t="shared" si="18"/>
        <v>0</v>
      </c>
      <c r="BJ1115" s="17" t="s">
        <v>90</v>
      </c>
      <c r="BK1115" s="149">
        <f t="shared" si="19"/>
        <v>0</v>
      </c>
      <c r="BL1115" s="17" t="s">
        <v>242</v>
      </c>
      <c r="BM1115" s="148" t="s">
        <v>1628</v>
      </c>
    </row>
    <row r="1116" spans="2:65" s="1" customFormat="1" ht="16.5" customHeight="1">
      <c r="B1116" s="33"/>
      <c r="C1116" s="137" t="s">
        <v>1629</v>
      </c>
      <c r="D1116" s="137" t="s">
        <v>163</v>
      </c>
      <c r="E1116" s="138" t="s">
        <v>1630</v>
      </c>
      <c r="F1116" s="139" t="s">
        <v>1631</v>
      </c>
      <c r="G1116" s="140" t="s">
        <v>245</v>
      </c>
      <c r="H1116" s="141">
        <v>6</v>
      </c>
      <c r="I1116" s="142"/>
      <c r="J1116" s="143">
        <f t="shared" si="10"/>
        <v>0</v>
      </c>
      <c r="K1116" s="139" t="s">
        <v>230</v>
      </c>
      <c r="L1116" s="33"/>
      <c r="M1116" s="144" t="s">
        <v>1</v>
      </c>
      <c r="N1116" s="145" t="s">
        <v>48</v>
      </c>
      <c r="P1116" s="146">
        <f t="shared" si="11"/>
        <v>0</v>
      </c>
      <c r="Q1116" s="146">
        <v>0</v>
      </c>
      <c r="R1116" s="146">
        <f t="shared" si="12"/>
        <v>0</v>
      </c>
      <c r="S1116" s="146">
        <v>0</v>
      </c>
      <c r="T1116" s="147">
        <f t="shared" si="13"/>
        <v>0</v>
      </c>
      <c r="AR1116" s="148" t="s">
        <v>242</v>
      </c>
      <c r="AT1116" s="148" t="s">
        <v>163</v>
      </c>
      <c r="AU1116" s="148" t="s">
        <v>92</v>
      </c>
      <c r="AY1116" s="17" t="s">
        <v>161</v>
      </c>
      <c r="BE1116" s="149">
        <f t="shared" si="14"/>
        <v>0</v>
      </c>
      <c r="BF1116" s="149">
        <f t="shared" si="15"/>
        <v>0</v>
      </c>
      <c r="BG1116" s="149">
        <f t="shared" si="16"/>
        <v>0</v>
      </c>
      <c r="BH1116" s="149">
        <f t="shared" si="17"/>
        <v>0</v>
      </c>
      <c r="BI1116" s="149">
        <f t="shared" si="18"/>
        <v>0</v>
      </c>
      <c r="BJ1116" s="17" t="s">
        <v>90</v>
      </c>
      <c r="BK1116" s="149">
        <f t="shared" si="19"/>
        <v>0</v>
      </c>
      <c r="BL1116" s="17" t="s">
        <v>242</v>
      </c>
      <c r="BM1116" s="148" t="s">
        <v>1632</v>
      </c>
    </row>
    <row r="1117" spans="2:65" s="1" customFormat="1" ht="16.5" customHeight="1">
      <c r="B1117" s="33"/>
      <c r="C1117" s="137" t="s">
        <v>401</v>
      </c>
      <c r="D1117" s="137" t="s">
        <v>163</v>
      </c>
      <c r="E1117" s="138" t="s">
        <v>1633</v>
      </c>
      <c r="F1117" s="139" t="s">
        <v>1634</v>
      </c>
      <c r="G1117" s="140" t="s">
        <v>245</v>
      </c>
      <c r="H1117" s="141">
        <v>6</v>
      </c>
      <c r="I1117" s="142"/>
      <c r="J1117" s="143">
        <f t="shared" si="10"/>
        <v>0</v>
      </c>
      <c r="K1117" s="139" t="s">
        <v>230</v>
      </c>
      <c r="L1117" s="33"/>
      <c r="M1117" s="144" t="s">
        <v>1</v>
      </c>
      <c r="N1117" s="145" t="s">
        <v>48</v>
      </c>
      <c r="P1117" s="146">
        <f t="shared" si="11"/>
        <v>0</v>
      </c>
      <c r="Q1117" s="146">
        <v>0</v>
      </c>
      <c r="R1117" s="146">
        <f t="shared" si="12"/>
        <v>0</v>
      </c>
      <c r="S1117" s="146">
        <v>0</v>
      </c>
      <c r="T1117" s="147">
        <f t="shared" si="13"/>
        <v>0</v>
      </c>
      <c r="AR1117" s="148" t="s">
        <v>242</v>
      </c>
      <c r="AT1117" s="148" t="s">
        <v>163</v>
      </c>
      <c r="AU1117" s="148" t="s">
        <v>92</v>
      </c>
      <c r="AY1117" s="17" t="s">
        <v>161</v>
      </c>
      <c r="BE1117" s="149">
        <f t="shared" si="14"/>
        <v>0</v>
      </c>
      <c r="BF1117" s="149">
        <f t="shared" si="15"/>
        <v>0</v>
      </c>
      <c r="BG1117" s="149">
        <f t="shared" si="16"/>
        <v>0</v>
      </c>
      <c r="BH1117" s="149">
        <f t="shared" si="17"/>
        <v>0</v>
      </c>
      <c r="BI1117" s="149">
        <f t="shared" si="18"/>
        <v>0</v>
      </c>
      <c r="BJ1117" s="17" t="s">
        <v>90</v>
      </c>
      <c r="BK1117" s="149">
        <f t="shared" si="19"/>
        <v>0</v>
      </c>
      <c r="BL1117" s="17" t="s">
        <v>242</v>
      </c>
      <c r="BM1117" s="148" t="s">
        <v>1635</v>
      </c>
    </row>
    <row r="1118" spans="2:65" s="1" customFormat="1" ht="16.5" customHeight="1">
      <c r="B1118" s="33"/>
      <c r="C1118" s="137" t="s">
        <v>1636</v>
      </c>
      <c r="D1118" s="137" t="s">
        <v>163</v>
      </c>
      <c r="E1118" s="138" t="s">
        <v>1637</v>
      </c>
      <c r="F1118" s="139" t="s">
        <v>1638</v>
      </c>
      <c r="G1118" s="140" t="s">
        <v>245</v>
      </c>
      <c r="H1118" s="141">
        <v>3</v>
      </c>
      <c r="I1118" s="142"/>
      <c r="J1118" s="143">
        <f t="shared" si="10"/>
        <v>0</v>
      </c>
      <c r="K1118" s="139" t="s">
        <v>230</v>
      </c>
      <c r="L1118" s="33"/>
      <c r="M1118" s="144" t="s">
        <v>1</v>
      </c>
      <c r="N1118" s="145" t="s">
        <v>48</v>
      </c>
      <c r="P1118" s="146">
        <f t="shared" si="11"/>
        <v>0</v>
      </c>
      <c r="Q1118" s="146">
        <v>0</v>
      </c>
      <c r="R1118" s="146">
        <f t="shared" si="12"/>
        <v>0</v>
      </c>
      <c r="S1118" s="146">
        <v>0</v>
      </c>
      <c r="T1118" s="147">
        <f t="shared" si="13"/>
        <v>0</v>
      </c>
      <c r="AR1118" s="148" t="s">
        <v>242</v>
      </c>
      <c r="AT1118" s="148" t="s">
        <v>163</v>
      </c>
      <c r="AU1118" s="148" t="s">
        <v>92</v>
      </c>
      <c r="AY1118" s="17" t="s">
        <v>161</v>
      </c>
      <c r="BE1118" s="149">
        <f t="shared" si="14"/>
        <v>0</v>
      </c>
      <c r="BF1118" s="149">
        <f t="shared" si="15"/>
        <v>0</v>
      </c>
      <c r="BG1118" s="149">
        <f t="shared" si="16"/>
        <v>0</v>
      </c>
      <c r="BH1118" s="149">
        <f t="shared" si="17"/>
        <v>0</v>
      </c>
      <c r="BI1118" s="149">
        <f t="shared" si="18"/>
        <v>0</v>
      </c>
      <c r="BJ1118" s="17" t="s">
        <v>90</v>
      </c>
      <c r="BK1118" s="149">
        <f t="shared" si="19"/>
        <v>0</v>
      </c>
      <c r="BL1118" s="17" t="s">
        <v>242</v>
      </c>
      <c r="BM1118" s="148" t="s">
        <v>1639</v>
      </c>
    </row>
    <row r="1119" spans="2:65" s="1" customFormat="1" ht="16.5" customHeight="1">
      <c r="B1119" s="33"/>
      <c r="C1119" s="137" t="s">
        <v>1225</v>
      </c>
      <c r="D1119" s="137" t="s">
        <v>163</v>
      </c>
      <c r="E1119" s="138" t="s">
        <v>1640</v>
      </c>
      <c r="F1119" s="139" t="s">
        <v>1641</v>
      </c>
      <c r="G1119" s="140" t="s">
        <v>245</v>
      </c>
      <c r="H1119" s="141">
        <v>2</v>
      </c>
      <c r="I1119" s="142"/>
      <c r="J1119" s="143">
        <f t="shared" si="10"/>
        <v>0</v>
      </c>
      <c r="K1119" s="139" t="s">
        <v>230</v>
      </c>
      <c r="L1119" s="33"/>
      <c r="M1119" s="144" t="s">
        <v>1</v>
      </c>
      <c r="N1119" s="145" t="s">
        <v>48</v>
      </c>
      <c r="P1119" s="146">
        <f t="shared" si="11"/>
        <v>0</v>
      </c>
      <c r="Q1119" s="146">
        <v>0</v>
      </c>
      <c r="R1119" s="146">
        <f t="shared" si="12"/>
        <v>0</v>
      </c>
      <c r="S1119" s="146">
        <v>0</v>
      </c>
      <c r="T1119" s="147">
        <f t="shared" si="13"/>
        <v>0</v>
      </c>
      <c r="AR1119" s="148" t="s">
        <v>242</v>
      </c>
      <c r="AT1119" s="148" t="s">
        <v>163</v>
      </c>
      <c r="AU1119" s="148" t="s">
        <v>92</v>
      </c>
      <c r="AY1119" s="17" t="s">
        <v>161</v>
      </c>
      <c r="BE1119" s="149">
        <f t="shared" si="14"/>
        <v>0</v>
      </c>
      <c r="BF1119" s="149">
        <f t="shared" si="15"/>
        <v>0</v>
      </c>
      <c r="BG1119" s="149">
        <f t="shared" si="16"/>
        <v>0</v>
      </c>
      <c r="BH1119" s="149">
        <f t="shared" si="17"/>
        <v>0</v>
      </c>
      <c r="BI1119" s="149">
        <f t="shared" si="18"/>
        <v>0</v>
      </c>
      <c r="BJ1119" s="17" t="s">
        <v>90</v>
      </c>
      <c r="BK1119" s="149">
        <f t="shared" si="19"/>
        <v>0</v>
      </c>
      <c r="BL1119" s="17" t="s">
        <v>242</v>
      </c>
      <c r="BM1119" s="148" t="s">
        <v>1642</v>
      </c>
    </row>
    <row r="1120" spans="2:65" s="1" customFormat="1" ht="16.5" customHeight="1">
      <c r="B1120" s="33"/>
      <c r="C1120" s="137" t="s">
        <v>1643</v>
      </c>
      <c r="D1120" s="137" t="s">
        <v>163</v>
      </c>
      <c r="E1120" s="138" t="s">
        <v>1644</v>
      </c>
      <c r="F1120" s="139" t="s">
        <v>1645</v>
      </c>
      <c r="G1120" s="140" t="s">
        <v>245</v>
      </c>
      <c r="H1120" s="141">
        <v>6</v>
      </c>
      <c r="I1120" s="142"/>
      <c r="J1120" s="143">
        <f t="shared" si="10"/>
        <v>0</v>
      </c>
      <c r="K1120" s="139" t="s">
        <v>230</v>
      </c>
      <c r="L1120" s="33"/>
      <c r="M1120" s="144" t="s">
        <v>1</v>
      </c>
      <c r="N1120" s="145" t="s">
        <v>48</v>
      </c>
      <c r="P1120" s="146">
        <f t="shared" si="11"/>
        <v>0</v>
      </c>
      <c r="Q1120" s="146">
        <v>0</v>
      </c>
      <c r="R1120" s="146">
        <f t="shared" si="12"/>
        <v>0</v>
      </c>
      <c r="S1120" s="146">
        <v>0</v>
      </c>
      <c r="T1120" s="147">
        <f t="shared" si="13"/>
        <v>0</v>
      </c>
      <c r="AR1120" s="148" t="s">
        <v>242</v>
      </c>
      <c r="AT1120" s="148" t="s">
        <v>163</v>
      </c>
      <c r="AU1120" s="148" t="s">
        <v>92</v>
      </c>
      <c r="AY1120" s="17" t="s">
        <v>161</v>
      </c>
      <c r="BE1120" s="149">
        <f t="shared" si="14"/>
        <v>0</v>
      </c>
      <c r="BF1120" s="149">
        <f t="shared" si="15"/>
        <v>0</v>
      </c>
      <c r="BG1120" s="149">
        <f t="shared" si="16"/>
        <v>0</v>
      </c>
      <c r="BH1120" s="149">
        <f t="shared" si="17"/>
        <v>0</v>
      </c>
      <c r="BI1120" s="149">
        <f t="shared" si="18"/>
        <v>0</v>
      </c>
      <c r="BJ1120" s="17" t="s">
        <v>90</v>
      </c>
      <c r="BK1120" s="149">
        <f t="shared" si="19"/>
        <v>0</v>
      </c>
      <c r="BL1120" s="17" t="s">
        <v>242</v>
      </c>
      <c r="BM1120" s="148" t="s">
        <v>1646</v>
      </c>
    </row>
    <row r="1121" spans="2:65" s="1" customFormat="1" ht="16.5" customHeight="1">
      <c r="B1121" s="33"/>
      <c r="C1121" s="137" t="s">
        <v>1231</v>
      </c>
      <c r="D1121" s="137" t="s">
        <v>163</v>
      </c>
      <c r="E1121" s="138" t="s">
        <v>1647</v>
      </c>
      <c r="F1121" s="139" t="s">
        <v>1648</v>
      </c>
      <c r="G1121" s="140" t="s">
        <v>245</v>
      </c>
      <c r="H1121" s="141">
        <v>2</v>
      </c>
      <c r="I1121" s="142"/>
      <c r="J1121" s="143">
        <f t="shared" si="10"/>
        <v>0</v>
      </c>
      <c r="K1121" s="139" t="s">
        <v>230</v>
      </c>
      <c r="L1121" s="33"/>
      <c r="M1121" s="144" t="s">
        <v>1</v>
      </c>
      <c r="N1121" s="145" t="s">
        <v>48</v>
      </c>
      <c r="P1121" s="146">
        <f t="shared" si="11"/>
        <v>0</v>
      </c>
      <c r="Q1121" s="146">
        <v>0</v>
      </c>
      <c r="R1121" s="146">
        <f t="shared" si="12"/>
        <v>0</v>
      </c>
      <c r="S1121" s="146">
        <v>0</v>
      </c>
      <c r="T1121" s="147">
        <f t="shared" si="13"/>
        <v>0</v>
      </c>
      <c r="AR1121" s="148" t="s">
        <v>242</v>
      </c>
      <c r="AT1121" s="148" t="s">
        <v>163</v>
      </c>
      <c r="AU1121" s="148" t="s">
        <v>92</v>
      </c>
      <c r="AY1121" s="17" t="s">
        <v>161</v>
      </c>
      <c r="BE1121" s="149">
        <f t="shared" si="14"/>
        <v>0</v>
      </c>
      <c r="BF1121" s="149">
        <f t="shared" si="15"/>
        <v>0</v>
      </c>
      <c r="BG1121" s="149">
        <f t="shared" si="16"/>
        <v>0</v>
      </c>
      <c r="BH1121" s="149">
        <f t="shared" si="17"/>
        <v>0</v>
      </c>
      <c r="BI1121" s="149">
        <f t="shared" si="18"/>
        <v>0</v>
      </c>
      <c r="BJ1121" s="17" t="s">
        <v>90</v>
      </c>
      <c r="BK1121" s="149">
        <f t="shared" si="19"/>
        <v>0</v>
      </c>
      <c r="BL1121" s="17" t="s">
        <v>242</v>
      </c>
      <c r="BM1121" s="148" t="s">
        <v>1649</v>
      </c>
    </row>
    <row r="1122" spans="2:65" s="1" customFormat="1" ht="16.5" customHeight="1">
      <c r="B1122" s="33"/>
      <c r="C1122" s="137" t="s">
        <v>1650</v>
      </c>
      <c r="D1122" s="137" t="s">
        <v>163</v>
      </c>
      <c r="E1122" s="138" t="s">
        <v>1651</v>
      </c>
      <c r="F1122" s="139" t="s">
        <v>1652</v>
      </c>
      <c r="G1122" s="140" t="s">
        <v>245</v>
      </c>
      <c r="H1122" s="141">
        <v>1</v>
      </c>
      <c r="I1122" s="142"/>
      <c r="J1122" s="143">
        <f t="shared" si="10"/>
        <v>0</v>
      </c>
      <c r="K1122" s="139" t="s">
        <v>230</v>
      </c>
      <c r="L1122" s="33"/>
      <c r="M1122" s="144" t="s">
        <v>1</v>
      </c>
      <c r="N1122" s="145" t="s">
        <v>48</v>
      </c>
      <c r="P1122" s="146">
        <f t="shared" si="11"/>
        <v>0</v>
      </c>
      <c r="Q1122" s="146">
        <v>0</v>
      </c>
      <c r="R1122" s="146">
        <f t="shared" si="12"/>
        <v>0</v>
      </c>
      <c r="S1122" s="146">
        <v>0</v>
      </c>
      <c r="T1122" s="147">
        <f t="shared" si="13"/>
        <v>0</v>
      </c>
      <c r="AR1122" s="148" t="s">
        <v>242</v>
      </c>
      <c r="AT1122" s="148" t="s">
        <v>163</v>
      </c>
      <c r="AU1122" s="148" t="s">
        <v>92</v>
      </c>
      <c r="AY1122" s="17" t="s">
        <v>161</v>
      </c>
      <c r="BE1122" s="149">
        <f t="shared" si="14"/>
        <v>0</v>
      </c>
      <c r="BF1122" s="149">
        <f t="shared" si="15"/>
        <v>0</v>
      </c>
      <c r="BG1122" s="149">
        <f t="shared" si="16"/>
        <v>0</v>
      </c>
      <c r="BH1122" s="149">
        <f t="shared" si="17"/>
        <v>0</v>
      </c>
      <c r="BI1122" s="149">
        <f t="shared" si="18"/>
        <v>0</v>
      </c>
      <c r="BJ1122" s="17" t="s">
        <v>90</v>
      </c>
      <c r="BK1122" s="149">
        <f t="shared" si="19"/>
        <v>0</v>
      </c>
      <c r="BL1122" s="17" t="s">
        <v>242</v>
      </c>
      <c r="BM1122" s="148" t="s">
        <v>1653</v>
      </c>
    </row>
    <row r="1123" spans="2:65" s="1" customFormat="1" ht="16.5" customHeight="1">
      <c r="B1123" s="33"/>
      <c r="C1123" s="137" t="s">
        <v>1235</v>
      </c>
      <c r="D1123" s="137" t="s">
        <v>163</v>
      </c>
      <c r="E1123" s="138" t="s">
        <v>1654</v>
      </c>
      <c r="F1123" s="139" t="s">
        <v>1655</v>
      </c>
      <c r="G1123" s="140" t="s">
        <v>245</v>
      </c>
      <c r="H1123" s="141">
        <v>1</v>
      </c>
      <c r="I1123" s="142"/>
      <c r="J1123" s="143">
        <f t="shared" si="10"/>
        <v>0</v>
      </c>
      <c r="K1123" s="139" t="s">
        <v>230</v>
      </c>
      <c r="L1123" s="33"/>
      <c r="M1123" s="144" t="s">
        <v>1</v>
      </c>
      <c r="N1123" s="145" t="s">
        <v>48</v>
      </c>
      <c r="P1123" s="146">
        <f t="shared" si="11"/>
        <v>0</v>
      </c>
      <c r="Q1123" s="146">
        <v>0</v>
      </c>
      <c r="R1123" s="146">
        <f t="shared" si="12"/>
        <v>0</v>
      </c>
      <c r="S1123" s="146">
        <v>0</v>
      </c>
      <c r="T1123" s="147">
        <f t="shared" si="13"/>
        <v>0</v>
      </c>
      <c r="AR1123" s="148" t="s">
        <v>242</v>
      </c>
      <c r="AT1123" s="148" t="s">
        <v>163</v>
      </c>
      <c r="AU1123" s="148" t="s">
        <v>92</v>
      </c>
      <c r="AY1123" s="17" t="s">
        <v>161</v>
      </c>
      <c r="BE1123" s="149">
        <f t="shared" si="14"/>
        <v>0</v>
      </c>
      <c r="BF1123" s="149">
        <f t="shared" si="15"/>
        <v>0</v>
      </c>
      <c r="BG1123" s="149">
        <f t="shared" si="16"/>
        <v>0</v>
      </c>
      <c r="BH1123" s="149">
        <f t="shared" si="17"/>
        <v>0</v>
      </c>
      <c r="BI1123" s="149">
        <f t="shared" si="18"/>
        <v>0</v>
      </c>
      <c r="BJ1123" s="17" t="s">
        <v>90</v>
      </c>
      <c r="BK1123" s="149">
        <f t="shared" si="19"/>
        <v>0</v>
      </c>
      <c r="BL1123" s="17" t="s">
        <v>242</v>
      </c>
      <c r="BM1123" s="148" t="s">
        <v>1656</v>
      </c>
    </row>
    <row r="1124" spans="2:65" s="1" customFormat="1" ht="16.5" customHeight="1">
      <c r="B1124" s="33"/>
      <c r="C1124" s="137" t="s">
        <v>1657</v>
      </c>
      <c r="D1124" s="137" t="s">
        <v>163</v>
      </c>
      <c r="E1124" s="138" t="s">
        <v>1658</v>
      </c>
      <c r="F1124" s="139" t="s">
        <v>1659</v>
      </c>
      <c r="G1124" s="140" t="s">
        <v>245</v>
      </c>
      <c r="H1124" s="141">
        <v>1</v>
      </c>
      <c r="I1124" s="142"/>
      <c r="J1124" s="143">
        <f t="shared" si="10"/>
        <v>0</v>
      </c>
      <c r="K1124" s="139" t="s">
        <v>230</v>
      </c>
      <c r="L1124" s="33"/>
      <c r="M1124" s="144" t="s">
        <v>1</v>
      </c>
      <c r="N1124" s="145" t="s">
        <v>48</v>
      </c>
      <c r="P1124" s="146">
        <f t="shared" si="11"/>
        <v>0</v>
      </c>
      <c r="Q1124" s="146">
        <v>0</v>
      </c>
      <c r="R1124" s="146">
        <f t="shared" si="12"/>
        <v>0</v>
      </c>
      <c r="S1124" s="146">
        <v>0</v>
      </c>
      <c r="T1124" s="147">
        <f t="shared" si="13"/>
        <v>0</v>
      </c>
      <c r="AR1124" s="148" t="s">
        <v>242</v>
      </c>
      <c r="AT1124" s="148" t="s">
        <v>163</v>
      </c>
      <c r="AU1124" s="148" t="s">
        <v>92</v>
      </c>
      <c r="AY1124" s="17" t="s">
        <v>161</v>
      </c>
      <c r="BE1124" s="149">
        <f t="shared" si="14"/>
        <v>0</v>
      </c>
      <c r="BF1124" s="149">
        <f t="shared" si="15"/>
        <v>0</v>
      </c>
      <c r="BG1124" s="149">
        <f t="shared" si="16"/>
        <v>0</v>
      </c>
      <c r="BH1124" s="149">
        <f t="shared" si="17"/>
        <v>0</v>
      </c>
      <c r="BI1124" s="149">
        <f t="shared" si="18"/>
        <v>0</v>
      </c>
      <c r="BJ1124" s="17" t="s">
        <v>90</v>
      </c>
      <c r="BK1124" s="149">
        <f t="shared" si="19"/>
        <v>0</v>
      </c>
      <c r="BL1124" s="17" t="s">
        <v>242</v>
      </c>
      <c r="BM1124" s="148" t="s">
        <v>1660</v>
      </c>
    </row>
    <row r="1125" spans="2:65" s="1" customFormat="1" ht="16.5" customHeight="1">
      <c r="B1125" s="33"/>
      <c r="C1125" s="137" t="s">
        <v>1238</v>
      </c>
      <c r="D1125" s="137" t="s">
        <v>163</v>
      </c>
      <c r="E1125" s="138" t="s">
        <v>1661</v>
      </c>
      <c r="F1125" s="139" t="s">
        <v>1662</v>
      </c>
      <c r="G1125" s="140" t="s">
        <v>245</v>
      </c>
      <c r="H1125" s="141">
        <v>2</v>
      </c>
      <c r="I1125" s="142"/>
      <c r="J1125" s="143">
        <f t="shared" ref="J1125:J1156" si="20">ROUND(I1125*H1125,2)</f>
        <v>0</v>
      </c>
      <c r="K1125" s="139" t="s">
        <v>230</v>
      </c>
      <c r="L1125" s="33"/>
      <c r="M1125" s="144" t="s">
        <v>1</v>
      </c>
      <c r="N1125" s="145" t="s">
        <v>48</v>
      </c>
      <c r="P1125" s="146">
        <f t="shared" ref="P1125:P1156" si="21">O1125*H1125</f>
        <v>0</v>
      </c>
      <c r="Q1125" s="146">
        <v>0</v>
      </c>
      <c r="R1125" s="146">
        <f t="shared" ref="R1125:R1156" si="22">Q1125*H1125</f>
        <v>0</v>
      </c>
      <c r="S1125" s="146">
        <v>0</v>
      </c>
      <c r="T1125" s="147">
        <f t="shared" ref="T1125:T1156" si="23">S1125*H1125</f>
        <v>0</v>
      </c>
      <c r="AR1125" s="148" t="s">
        <v>242</v>
      </c>
      <c r="AT1125" s="148" t="s">
        <v>163</v>
      </c>
      <c r="AU1125" s="148" t="s">
        <v>92</v>
      </c>
      <c r="AY1125" s="17" t="s">
        <v>161</v>
      </c>
      <c r="BE1125" s="149">
        <f t="shared" ref="BE1125:BE1156" si="24">IF(N1125="základní",J1125,0)</f>
        <v>0</v>
      </c>
      <c r="BF1125" s="149">
        <f t="shared" ref="BF1125:BF1156" si="25">IF(N1125="snížená",J1125,0)</f>
        <v>0</v>
      </c>
      <c r="BG1125" s="149">
        <f t="shared" ref="BG1125:BG1156" si="26">IF(N1125="zákl. přenesená",J1125,0)</f>
        <v>0</v>
      </c>
      <c r="BH1125" s="149">
        <f t="shared" ref="BH1125:BH1156" si="27">IF(N1125="sníž. přenesená",J1125,0)</f>
        <v>0</v>
      </c>
      <c r="BI1125" s="149">
        <f t="shared" ref="BI1125:BI1156" si="28">IF(N1125="nulová",J1125,0)</f>
        <v>0</v>
      </c>
      <c r="BJ1125" s="17" t="s">
        <v>90</v>
      </c>
      <c r="BK1125" s="149">
        <f t="shared" ref="BK1125:BK1156" si="29">ROUND(I1125*H1125,2)</f>
        <v>0</v>
      </c>
      <c r="BL1125" s="17" t="s">
        <v>242</v>
      </c>
      <c r="BM1125" s="148" t="s">
        <v>1663</v>
      </c>
    </row>
    <row r="1126" spans="2:65" s="1" customFormat="1" ht="16.5" customHeight="1">
      <c r="B1126" s="33"/>
      <c r="C1126" s="137" t="s">
        <v>1664</v>
      </c>
      <c r="D1126" s="137" t="s">
        <v>163</v>
      </c>
      <c r="E1126" s="138" t="s">
        <v>1665</v>
      </c>
      <c r="F1126" s="139" t="s">
        <v>1666</v>
      </c>
      <c r="G1126" s="140" t="s">
        <v>245</v>
      </c>
      <c r="H1126" s="141">
        <v>1</v>
      </c>
      <c r="I1126" s="142"/>
      <c r="J1126" s="143">
        <f t="shared" si="20"/>
        <v>0</v>
      </c>
      <c r="K1126" s="139" t="s">
        <v>230</v>
      </c>
      <c r="L1126" s="33"/>
      <c r="M1126" s="144" t="s">
        <v>1</v>
      </c>
      <c r="N1126" s="145" t="s">
        <v>48</v>
      </c>
      <c r="P1126" s="146">
        <f t="shared" si="21"/>
        <v>0</v>
      </c>
      <c r="Q1126" s="146">
        <v>0</v>
      </c>
      <c r="R1126" s="146">
        <f t="shared" si="22"/>
        <v>0</v>
      </c>
      <c r="S1126" s="146">
        <v>0</v>
      </c>
      <c r="T1126" s="147">
        <f t="shared" si="23"/>
        <v>0</v>
      </c>
      <c r="AR1126" s="148" t="s">
        <v>242</v>
      </c>
      <c r="AT1126" s="148" t="s">
        <v>163</v>
      </c>
      <c r="AU1126" s="148" t="s">
        <v>92</v>
      </c>
      <c r="AY1126" s="17" t="s">
        <v>161</v>
      </c>
      <c r="BE1126" s="149">
        <f t="shared" si="24"/>
        <v>0</v>
      </c>
      <c r="BF1126" s="149">
        <f t="shared" si="25"/>
        <v>0</v>
      </c>
      <c r="BG1126" s="149">
        <f t="shared" si="26"/>
        <v>0</v>
      </c>
      <c r="BH1126" s="149">
        <f t="shared" si="27"/>
        <v>0</v>
      </c>
      <c r="BI1126" s="149">
        <f t="shared" si="28"/>
        <v>0</v>
      </c>
      <c r="BJ1126" s="17" t="s">
        <v>90</v>
      </c>
      <c r="BK1126" s="149">
        <f t="shared" si="29"/>
        <v>0</v>
      </c>
      <c r="BL1126" s="17" t="s">
        <v>242</v>
      </c>
      <c r="BM1126" s="148" t="s">
        <v>1667</v>
      </c>
    </row>
    <row r="1127" spans="2:65" s="1" customFormat="1" ht="16.5" customHeight="1">
      <c r="B1127" s="33"/>
      <c r="C1127" s="137" t="s">
        <v>1242</v>
      </c>
      <c r="D1127" s="137" t="s">
        <v>163</v>
      </c>
      <c r="E1127" s="138" t="s">
        <v>1668</v>
      </c>
      <c r="F1127" s="139" t="s">
        <v>1669</v>
      </c>
      <c r="G1127" s="140" t="s">
        <v>245</v>
      </c>
      <c r="H1127" s="141">
        <v>1</v>
      </c>
      <c r="I1127" s="142"/>
      <c r="J1127" s="143">
        <f t="shared" si="20"/>
        <v>0</v>
      </c>
      <c r="K1127" s="139" t="s">
        <v>230</v>
      </c>
      <c r="L1127" s="33"/>
      <c r="M1127" s="144" t="s">
        <v>1</v>
      </c>
      <c r="N1127" s="145" t="s">
        <v>48</v>
      </c>
      <c r="P1127" s="146">
        <f t="shared" si="21"/>
        <v>0</v>
      </c>
      <c r="Q1127" s="146">
        <v>0</v>
      </c>
      <c r="R1127" s="146">
        <f t="shared" si="22"/>
        <v>0</v>
      </c>
      <c r="S1127" s="146">
        <v>0</v>
      </c>
      <c r="T1127" s="147">
        <f t="shared" si="23"/>
        <v>0</v>
      </c>
      <c r="AR1127" s="148" t="s">
        <v>242</v>
      </c>
      <c r="AT1127" s="148" t="s">
        <v>163</v>
      </c>
      <c r="AU1127" s="148" t="s">
        <v>92</v>
      </c>
      <c r="AY1127" s="17" t="s">
        <v>161</v>
      </c>
      <c r="BE1127" s="149">
        <f t="shared" si="24"/>
        <v>0</v>
      </c>
      <c r="BF1127" s="149">
        <f t="shared" si="25"/>
        <v>0</v>
      </c>
      <c r="BG1127" s="149">
        <f t="shared" si="26"/>
        <v>0</v>
      </c>
      <c r="BH1127" s="149">
        <f t="shared" si="27"/>
        <v>0</v>
      </c>
      <c r="BI1127" s="149">
        <f t="shared" si="28"/>
        <v>0</v>
      </c>
      <c r="BJ1127" s="17" t="s">
        <v>90</v>
      </c>
      <c r="BK1127" s="149">
        <f t="shared" si="29"/>
        <v>0</v>
      </c>
      <c r="BL1127" s="17" t="s">
        <v>242</v>
      </c>
      <c r="BM1127" s="148" t="s">
        <v>1670</v>
      </c>
    </row>
    <row r="1128" spans="2:65" s="1" customFormat="1" ht="16.5" customHeight="1">
      <c r="B1128" s="33"/>
      <c r="C1128" s="137" t="s">
        <v>1671</v>
      </c>
      <c r="D1128" s="137" t="s">
        <v>163</v>
      </c>
      <c r="E1128" s="138" t="s">
        <v>1672</v>
      </c>
      <c r="F1128" s="139" t="s">
        <v>1673</v>
      </c>
      <c r="G1128" s="140" t="s">
        <v>245</v>
      </c>
      <c r="H1128" s="141">
        <v>1</v>
      </c>
      <c r="I1128" s="142"/>
      <c r="J1128" s="143">
        <f t="shared" si="20"/>
        <v>0</v>
      </c>
      <c r="K1128" s="139" t="s">
        <v>230</v>
      </c>
      <c r="L1128" s="33"/>
      <c r="M1128" s="144" t="s">
        <v>1</v>
      </c>
      <c r="N1128" s="145" t="s">
        <v>48</v>
      </c>
      <c r="P1128" s="146">
        <f t="shared" si="21"/>
        <v>0</v>
      </c>
      <c r="Q1128" s="146">
        <v>0</v>
      </c>
      <c r="R1128" s="146">
        <f t="shared" si="22"/>
        <v>0</v>
      </c>
      <c r="S1128" s="146">
        <v>0</v>
      </c>
      <c r="T1128" s="147">
        <f t="shared" si="23"/>
        <v>0</v>
      </c>
      <c r="AR1128" s="148" t="s">
        <v>242</v>
      </c>
      <c r="AT1128" s="148" t="s">
        <v>163</v>
      </c>
      <c r="AU1128" s="148" t="s">
        <v>92</v>
      </c>
      <c r="AY1128" s="17" t="s">
        <v>161</v>
      </c>
      <c r="BE1128" s="149">
        <f t="shared" si="24"/>
        <v>0</v>
      </c>
      <c r="BF1128" s="149">
        <f t="shared" si="25"/>
        <v>0</v>
      </c>
      <c r="BG1128" s="149">
        <f t="shared" si="26"/>
        <v>0</v>
      </c>
      <c r="BH1128" s="149">
        <f t="shared" si="27"/>
        <v>0</v>
      </c>
      <c r="BI1128" s="149">
        <f t="shared" si="28"/>
        <v>0</v>
      </c>
      <c r="BJ1128" s="17" t="s">
        <v>90</v>
      </c>
      <c r="BK1128" s="149">
        <f t="shared" si="29"/>
        <v>0</v>
      </c>
      <c r="BL1128" s="17" t="s">
        <v>242</v>
      </c>
      <c r="BM1128" s="148" t="s">
        <v>1674</v>
      </c>
    </row>
    <row r="1129" spans="2:65" s="1" customFormat="1" ht="16.5" customHeight="1">
      <c r="B1129" s="33"/>
      <c r="C1129" s="137" t="s">
        <v>1251</v>
      </c>
      <c r="D1129" s="137" t="s">
        <v>163</v>
      </c>
      <c r="E1129" s="138" t="s">
        <v>1675</v>
      </c>
      <c r="F1129" s="139" t="s">
        <v>1676</v>
      </c>
      <c r="G1129" s="140" t="s">
        <v>245</v>
      </c>
      <c r="H1129" s="141">
        <v>1</v>
      </c>
      <c r="I1129" s="142"/>
      <c r="J1129" s="143">
        <f t="shared" si="20"/>
        <v>0</v>
      </c>
      <c r="K1129" s="139" t="s">
        <v>230</v>
      </c>
      <c r="L1129" s="33"/>
      <c r="M1129" s="144" t="s">
        <v>1</v>
      </c>
      <c r="N1129" s="145" t="s">
        <v>48</v>
      </c>
      <c r="P1129" s="146">
        <f t="shared" si="21"/>
        <v>0</v>
      </c>
      <c r="Q1129" s="146">
        <v>0</v>
      </c>
      <c r="R1129" s="146">
        <f t="shared" si="22"/>
        <v>0</v>
      </c>
      <c r="S1129" s="146">
        <v>0</v>
      </c>
      <c r="T1129" s="147">
        <f t="shared" si="23"/>
        <v>0</v>
      </c>
      <c r="AR1129" s="148" t="s">
        <v>242</v>
      </c>
      <c r="AT1129" s="148" t="s">
        <v>163</v>
      </c>
      <c r="AU1129" s="148" t="s">
        <v>92</v>
      </c>
      <c r="AY1129" s="17" t="s">
        <v>161</v>
      </c>
      <c r="BE1129" s="149">
        <f t="shared" si="24"/>
        <v>0</v>
      </c>
      <c r="BF1129" s="149">
        <f t="shared" si="25"/>
        <v>0</v>
      </c>
      <c r="BG1129" s="149">
        <f t="shared" si="26"/>
        <v>0</v>
      </c>
      <c r="BH1129" s="149">
        <f t="shared" si="27"/>
        <v>0</v>
      </c>
      <c r="BI1129" s="149">
        <f t="shared" si="28"/>
        <v>0</v>
      </c>
      <c r="BJ1129" s="17" t="s">
        <v>90</v>
      </c>
      <c r="BK1129" s="149">
        <f t="shared" si="29"/>
        <v>0</v>
      </c>
      <c r="BL1129" s="17" t="s">
        <v>242</v>
      </c>
      <c r="BM1129" s="148" t="s">
        <v>1677</v>
      </c>
    </row>
    <row r="1130" spans="2:65" s="1" customFormat="1" ht="16.5" customHeight="1">
      <c r="B1130" s="33"/>
      <c r="C1130" s="137" t="s">
        <v>1678</v>
      </c>
      <c r="D1130" s="137" t="s">
        <v>163</v>
      </c>
      <c r="E1130" s="138" t="s">
        <v>1679</v>
      </c>
      <c r="F1130" s="139" t="s">
        <v>1680</v>
      </c>
      <c r="G1130" s="140" t="s">
        <v>245</v>
      </c>
      <c r="H1130" s="141">
        <v>2</v>
      </c>
      <c r="I1130" s="142"/>
      <c r="J1130" s="143">
        <f t="shared" si="20"/>
        <v>0</v>
      </c>
      <c r="K1130" s="139" t="s">
        <v>230</v>
      </c>
      <c r="L1130" s="33"/>
      <c r="M1130" s="144" t="s">
        <v>1</v>
      </c>
      <c r="N1130" s="145" t="s">
        <v>48</v>
      </c>
      <c r="P1130" s="146">
        <f t="shared" si="21"/>
        <v>0</v>
      </c>
      <c r="Q1130" s="146">
        <v>0</v>
      </c>
      <c r="R1130" s="146">
        <f t="shared" si="22"/>
        <v>0</v>
      </c>
      <c r="S1130" s="146">
        <v>0</v>
      </c>
      <c r="T1130" s="147">
        <f t="shared" si="23"/>
        <v>0</v>
      </c>
      <c r="AR1130" s="148" t="s">
        <v>242</v>
      </c>
      <c r="AT1130" s="148" t="s">
        <v>163</v>
      </c>
      <c r="AU1130" s="148" t="s">
        <v>92</v>
      </c>
      <c r="AY1130" s="17" t="s">
        <v>161</v>
      </c>
      <c r="BE1130" s="149">
        <f t="shared" si="24"/>
        <v>0</v>
      </c>
      <c r="BF1130" s="149">
        <f t="shared" si="25"/>
        <v>0</v>
      </c>
      <c r="BG1130" s="149">
        <f t="shared" si="26"/>
        <v>0</v>
      </c>
      <c r="BH1130" s="149">
        <f t="shared" si="27"/>
        <v>0</v>
      </c>
      <c r="BI1130" s="149">
        <f t="shared" si="28"/>
        <v>0</v>
      </c>
      <c r="BJ1130" s="17" t="s">
        <v>90</v>
      </c>
      <c r="BK1130" s="149">
        <f t="shared" si="29"/>
        <v>0</v>
      </c>
      <c r="BL1130" s="17" t="s">
        <v>242</v>
      </c>
      <c r="BM1130" s="148" t="s">
        <v>1681</v>
      </c>
    </row>
    <row r="1131" spans="2:65" s="1" customFormat="1" ht="16.5" customHeight="1">
      <c r="B1131" s="33"/>
      <c r="C1131" s="137" t="s">
        <v>1255</v>
      </c>
      <c r="D1131" s="137" t="s">
        <v>163</v>
      </c>
      <c r="E1131" s="138" t="s">
        <v>1682</v>
      </c>
      <c r="F1131" s="139" t="s">
        <v>1683</v>
      </c>
      <c r="G1131" s="140" t="s">
        <v>245</v>
      </c>
      <c r="H1131" s="141">
        <v>1</v>
      </c>
      <c r="I1131" s="142"/>
      <c r="J1131" s="143">
        <f t="shared" si="20"/>
        <v>0</v>
      </c>
      <c r="K1131" s="139" t="s">
        <v>230</v>
      </c>
      <c r="L1131" s="33"/>
      <c r="M1131" s="144" t="s">
        <v>1</v>
      </c>
      <c r="N1131" s="145" t="s">
        <v>48</v>
      </c>
      <c r="P1131" s="146">
        <f t="shared" si="21"/>
        <v>0</v>
      </c>
      <c r="Q1131" s="146">
        <v>0</v>
      </c>
      <c r="R1131" s="146">
        <f t="shared" si="22"/>
        <v>0</v>
      </c>
      <c r="S1131" s="146">
        <v>0</v>
      </c>
      <c r="T1131" s="147">
        <f t="shared" si="23"/>
        <v>0</v>
      </c>
      <c r="AR1131" s="148" t="s">
        <v>242</v>
      </c>
      <c r="AT1131" s="148" t="s">
        <v>163</v>
      </c>
      <c r="AU1131" s="148" t="s">
        <v>92</v>
      </c>
      <c r="AY1131" s="17" t="s">
        <v>161</v>
      </c>
      <c r="BE1131" s="149">
        <f t="shared" si="24"/>
        <v>0</v>
      </c>
      <c r="BF1131" s="149">
        <f t="shared" si="25"/>
        <v>0</v>
      </c>
      <c r="BG1131" s="149">
        <f t="shared" si="26"/>
        <v>0</v>
      </c>
      <c r="BH1131" s="149">
        <f t="shared" si="27"/>
        <v>0</v>
      </c>
      <c r="BI1131" s="149">
        <f t="shared" si="28"/>
        <v>0</v>
      </c>
      <c r="BJ1131" s="17" t="s">
        <v>90</v>
      </c>
      <c r="BK1131" s="149">
        <f t="shared" si="29"/>
        <v>0</v>
      </c>
      <c r="BL1131" s="17" t="s">
        <v>242</v>
      </c>
      <c r="BM1131" s="148" t="s">
        <v>1684</v>
      </c>
    </row>
    <row r="1132" spans="2:65" s="1" customFormat="1" ht="16.5" customHeight="1">
      <c r="B1132" s="33"/>
      <c r="C1132" s="137" t="s">
        <v>1685</v>
      </c>
      <c r="D1132" s="137" t="s">
        <v>163</v>
      </c>
      <c r="E1132" s="138" t="s">
        <v>1686</v>
      </c>
      <c r="F1132" s="139" t="s">
        <v>1687</v>
      </c>
      <c r="G1132" s="140" t="s">
        <v>245</v>
      </c>
      <c r="H1132" s="141">
        <v>1</v>
      </c>
      <c r="I1132" s="142"/>
      <c r="J1132" s="143">
        <f t="shared" si="20"/>
        <v>0</v>
      </c>
      <c r="K1132" s="139" t="s">
        <v>230</v>
      </c>
      <c r="L1132" s="33"/>
      <c r="M1132" s="144" t="s">
        <v>1</v>
      </c>
      <c r="N1132" s="145" t="s">
        <v>48</v>
      </c>
      <c r="P1132" s="146">
        <f t="shared" si="21"/>
        <v>0</v>
      </c>
      <c r="Q1132" s="146">
        <v>0</v>
      </c>
      <c r="R1132" s="146">
        <f t="shared" si="22"/>
        <v>0</v>
      </c>
      <c r="S1132" s="146">
        <v>0</v>
      </c>
      <c r="T1132" s="147">
        <f t="shared" si="23"/>
        <v>0</v>
      </c>
      <c r="AR1132" s="148" t="s">
        <v>242</v>
      </c>
      <c r="AT1132" s="148" t="s">
        <v>163</v>
      </c>
      <c r="AU1132" s="148" t="s">
        <v>92</v>
      </c>
      <c r="AY1132" s="17" t="s">
        <v>161</v>
      </c>
      <c r="BE1132" s="149">
        <f t="shared" si="24"/>
        <v>0</v>
      </c>
      <c r="BF1132" s="149">
        <f t="shared" si="25"/>
        <v>0</v>
      </c>
      <c r="BG1132" s="149">
        <f t="shared" si="26"/>
        <v>0</v>
      </c>
      <c r="BH1132" s="149">
        <f t="shared" si="27"/>
        <v>0</v>
      </c>
      <c r="BI1132" s="149">
        <f t="shared" si="28"/>
        <v>0</v>
      </c>
      <c r="BJ1132" s="17" t="s">
        <v>90</v>
      </c>
      <c r="BK1132" s="149">
        <f t="shared" si="29"/>
        <v>0</v>
      </c>
      <c r="BL1132" s="17" t="s">
        <v>242</v>
      </c>
      <c r="BM1132" s="148" t="s">
        <v>1688</v>
      </c>
    </row>
    <row r="1133" spans="2:65" s="1" customFormat="1" ht="16.5" customHeight="1">
      <c r="B1133" s="33"/>
      <c r="C1133" s="137" t="s">
        <v>1259</v>
      </c>
      <c r="D1133" s="137" t="s">
        <v>163</v>
      </c>
      <c r="E1133" s="138" t="s">
        <v>1689</v>
      </c>
      <c r="F1133" s="139" t="s">
        <v>1690</v>
      </c>
      <c r="G1133" s="140" t="s">
        <v>245</v>
      </c>
      <c r="H1133" s="141">
        <v>1</v>
      </c>
      <c r="I1133" s="142"/>
      <c r="J1133" s="143">
        <f t="shared" si="20"/>
        <v>0</v>
      </c>
      <c r="K1133" s="139" t="s">
        <v>230</v>
      </c>
      <c r="L1133" s="33"/>
      <c r="M1133" s="144" t="s">
        <v>1</v>
      </c>
      <c r="N1133" s="145" t="s">
        <v>48</v>
      </c>
      <c r="P1133" s="146">
        <f t="shared" si="21"/>
        <v>0</v>
      </c>
      <c r="Q1133" s="146">
        <v>0</v>
      </c>
      <c r="R1133" s="146">
        <f t="shared" si="22"/>
        <v>0</v>
      </c>
      <c r="S1133" s="146">
        <v>0</v>
      </c>
      <c r="T1133" s="147">
        <f t="shared" si="23"/>
        <v>0</v>
      </c>
      <c r="AR1133" s="148" t="s">
        <v>242</v>
      </c>
      <c r="AT1133" s="148" t="s">
        <v>163</v>
      </c>
      <c r="AU1133" s="148" t="s">
        <v>92</v>
      </c>
      <c r="AY1133" s="17" t="s">
        <v>161</v>
      </c>
      <c r="BE1133" s="149">
        <f t="shared" si="24"/>
        <v>0</v>
      </c>
      <c r="BF1133" s="149">
        <f t="shared" si="25"/>
        <v>0</v>
      </c>
      <c r="BG1133" s="149">
        <f t="shared" si="26"/>
        <v>0</v>
      </c>
      <c r="BH1133" s="149">
        <f t="shared" si="27"/>
        <v>0</v>
      </c>
      <c r="BI1133" s="149">
        <f t="shared" si="28"/>
        <v>0</v>
      </c>
      <c r="BJ1133" s="17" t="s">
        <v>90</v>
      </c>
      <c r="BK1133" s="149">
        <f t="shared" si="29"/>
        <v>0</v>
      </c>
      <c r="BL1133" s="17" t="s">
        <v>242</v>
      </c>
      <c r="BM1133" s="148" t="s">
        <v>1691</v>
      </c>
    </row>
    <row r="1134" spans="2:65" s="1" customFormat="1" ht="16.5" customHeight="1">
      <c r="B1134" s="33"/>
      <c r="C1134" s="137" t="s">
        <v>1692</v>
      </c>
      <c r="D1134" s="137" t="s">
        <v>163</v>
      </c>
      <c r="E1134" s="138" t="s">
        <v>1693</v>
      </c>
      <c r="F1134" s="139" t="s">
        <v>1694</v>
      </c>
      <c r="G1134" s="140" t="s">
        <v>245</v>
      </c>
      <c r="H1134" s="141">
        <v>1</v>
      </c>
      <c r="I1134" s="142"/>
      <c r="J1134" s="143">
        <f t="shared" si="20"/>
        <v>0</v>
      </c>
      <c r="K1134" s="139" t="s">
        <v>230</v>
      </c>
      <c r="L1134" s="33"/>
      <c r="M1134" s="144" t="s">
        <v>1</v>
      </c>
      <c r="N1134" s="145" t="s">
        <v>48</v>
      </c>
      <c r="P1134" s="146">
        <f t="shared" si="21"/>
        <v>0</v>
      </c>
      <c r="Q1134" s="146">
        <v>0</v>
      </c>
      <c r="R1134" s="146">
        <f t="shared" si="22"/>
        <v>0</v>
      </c>
      <c r="S1134" s="146">
        <v>0</v>
      </c>
      <c r="T1134" s="147">
        <f t="shared" si="23"/>
        <v>0</v>
      </c>
      <c r="AR1134" s="148" t="s">
        <v>242</v>
      </c>
      <c r="AT1134" s="148" t="s">
        <v>163</v>
      </c>
      <c r="AU1134" s="148" t="s">
        <v>92</v>
      </c>
      <c r="AY1134" s="17" t="s">
        <v>161</v>
      </c>
      <c r="BE1134" s="149">
        <f t="shared" si="24"/>
        <v>0</v>
      </c>
      <c r="BF1134" s="149">
        <f t="shared" si="25"/>
        <v>0</v>
      </c>
      <c r="BG1134" s="149">
        <f t="shared" si="26"/>
        <v>0</v>
      </c>
      <c r="BH1134" s="149">
        <f t="shared" si="27"/>
        <v>0</v>
      </c>
      <c r="BI1134" s="149">
        <f t="shared" si="28"/>
        <v>0</v>
      </c>
      <c r="BJ1134" s="17" t="s">
        <v>90</v>
      </c>
      <c r="BK1134" s="149">
        <f t="shared" si="29"/>
        <v>0</v>
      </c>
      <c r="BL1134" s="17" t="s">
        <v>242</v>
      </c>
      <c r="BM1134" s="148" t="s">
        <v>1695</v>
      </c>
    </row>
    <row r="1135" spans="2:65" s="1" customFormat="1" ht="16.5" customHeight="1">
      <c r="B1135" s="33"/>
      <c r="C1135" s="137" t="s">
        <v>1263</v>
      </c>
      <c r="D1135" s="137" t="s">
        <v>163</v>
      </c>
      <c r="E1135" s="138" t="s">
        <v>1696</v>
      </c>
      <c r="F1135" s="139" t="s">
        <v>1697</v>
      </c>
      <c r="G1135" s="140" t="s">
        <v>245</v>
      </c>
      <c r="H1135" s="141">
        <v>1</v>
      </c>
      <c r="I1135" s="142"/>
      <c r="J1135" s="143">
        <f t="shared" si="20"/>
        <v>0</v>
      </c>
      <c r="K1135" s="139" t="s">
        <v>230</v>
      </c>
      <c r="L1135" s="33"/>
      <c r="M1135" s="144" t="s">
        <v>1</v>
      </c>
      <c r="N1135" s="145" t="s">
        <v>48</v>
      </c>
      <c r="P1135" s="146">
        <f t="shared" si="21"/>
        <v>0</v>
      </c>
      <c r="Q1135" s="146">
        <v>0</v>
      </c>
      <c r="R1135" s="146">
        <f t="shared" si="22"/>
        <v>0</v>
      </c>
      <c r="S1135" s="146">
        <v>0</v>
      </c>
      <c r="T1135" s="147">
        <f t="shared" si="23"/>
        <v>0</v>
      </c>
      <c r="AR1135" s="148" t="s">
        <v>242</v>
      </c>
      <c r="AT1135" s="148" t="s">
        <v>163</v>
      </c>
      <c r="AU1135" s="148" t="s">
        <v>92</v>
      </c>
      <c r="AY1135" s="17" t="s">
        <v>161</v>
      </c>
      <c r="BE1135" s="149">
        <f t="shared" si="24"/>
        <v>0</v>
      </c>
      <c r="BF1135" s="149">
        <f t="shared" si="25"/>
        <v>0</v>
      </c>
      <c r="BG1135" s="149">
        <f t="shared" si="26"/>
        <v>0</v>
      </c>
      <c r="BH1135" s="149">
        <f t="shared" si="27"/>
        <v>0</v>
      </c>
      <c r="BI1135" s="149">
        <f t="shared" si="28"/>
        <v>0</v>
      </c>
      <c r="BJ1135" s="17" t="s">
        <v>90</v>
      </c>
      <c r="BK1135" s="149">
        <f t="shared" si="29"/>
        <v>0</v>
      </c>
      <c r="BL1135" s="17" t="s">
        <v>242</v>
      </c>
      <c r="BM1135" s="148" t="s">
        <v>1698</v>
      </c>
    </row>
    <row r="1136" spans="2:65" s="1" customFormat="1" ht="16.5" customHeight="1">
      <c r="B1136" s="33"/>
      <c r="C1136" s="137" t="s">
        <v>1699</v>
      </c>
      <c r="D1136" s="137" t="s">
        <v>163</v>
      </c>
      <c r="E1136" s="138" t="s">
        <v>1700</v>
      </c>
      <c r="F1136" s="139" t="s">
        <v>1701</v>
      </c>
      <c r="G1136" s="140" t="s">
        <v>245</v>
      </c>
      <c r="H1136" s="141">
        <v>1</v>
      </c>
      <c r="I1136" s="142"/>
      <c r="J1136" s="143">
        <f t="shared" si="20"/>
        <v>0</v>
      </c>
      <c r="K1136" s="139" t="s">
        <v>230</v>
      </c>
      <c r="L1136" s="33"/>
      <c r="M1136" s="144" t="s">
        <v>1</v>
      </c>
      <c r="N1136" s="145" t="s">
        <v>48</v>
      </c>
      <c r="P1136" s="146">
        <f t="shared" si="21"/>
        <v>0</v>
      </c>
      <c r="Q1136" s="146">
        <v>0</v>
      </c>
      <c r="R1136" s="146">
        <f t="shared" si="22"/>
        <v>0</v>
      </c>
      <c r="S1136" s="146">
        <v>0</v>
      </c>
      <c r="T1136" s="147">
        <f t="shared" si="23"/>
        <v>0</v>
      </c>
      <c r="AR1136" s="148" t="s">
        <v>242</v>
      </c>
      <c r="AT1136" s="148" t="s">
        <v>163</v>
      </c>
      <c r="AU1136" s="148" t="s">
        <v>92</v>
      </c>
      <c r="AY1136" s="17" t="s">
        <v>161</v>
      </c>
      <c r="BE1136" s="149">
        <f t="shared" si="24"/>
        <v>0</v>
      </c>
      <c r="BF1136" s="149">
        <f t="shared" si="25"/>
        <v>0</v>
      </c>
      <c r="BG1136" s="149">
        <f t="shared" si="26"/>
        <v>0</v>
      </c>
      <c r="BH1136" s="149">
        <f t="shared" si="27"/>
        <v>0</v>
      </c>
      <c r="BI1136" s="149">
        <f t="shared" si="28"/>
        <v>0</v>
      </c>
      <c r="BJ1136" s="17" t="s">
        <v>90</v>
      </c>
      <c r="BK1136" s="149">
        <f t="shared" si="29"/>
        <v>0</v>
      </c>
      <c r="BL1136" s="17" t="s">
        <v>242</v>
      </c>
      <c r="BM1136" s="148" t="s">
        <v>1702</v>
      </c>
    </row>
    <row r="1137" spans="2:65" s="1" customFormat="1" ht="16.5" customHeight="1">
      <c r="B1137" s="33"/>
      <c r="C1137" s="137" t="s">
        <v>1267</v>
      </c>
      <c r="D1137" s="137" t="s">
        <v>163</v>
      </c>
      <c r="E1137" s="138" t="s">
        <v>1703</v>
      </c>
      <c r="F1137" s="139" t="s">
        <v>1704</v>
      </c>
      <c r="G1137" s="140" t="s">
        <v>245</v>
      </c>
      <c r="H1137" s="141">
        <v>2</v>
      </c>
      <c r="I1137" s="142"/>
      <c r="J1137" s="143">
        <f t="shared" si="20"/>
        <v>0</v>
      </c>
      <c r="K1137" s="139" t="s">
        <v>230</v>
      </c>
      <c r="L1137" s="33"/>
      <c r="M1137" s="144" t="s">
        <v>1</v>
      </c>
      <c r="N1137" s="145" t="s">
        <v>48</v>
      </c>
      <c r="P1137" s="146">
        <f t="shared" si="21"/>
        <v>0</v>
      </c>
      <c r="Q1137" s="146">
        <v>0</v>
      </c>
      <c r="R1137" s="146">
        <f t="shared" si="22"/>
        <v>0</v>
      </c>
      <c r="S1137" s="146">
        <v>0</v>
      </c>
      <c r="T1137" s="147">
        <f t="shared" si="23"/>
        <v>0</v>
      </c>
      <c r="AR1137" s="148" t="s">
        <v>242</v>
      </c>
      <c r="AT1137" s="148" t="s">
        <v>163</v>
      </c>
      <c r="AU1137" s="148" t="s">
        <v>92</v>
      </c>
      <c r="AY1137" s="17" t="s">
        <v>161</v>
      </c>
      <c r="BE1137" s="149">
        <f t="shared" si="24"/>
        <v>0</v>
      </c>
      <c r="BF1137" s="149">
        <f t="shared" si="25"/>
        <v>0</v>
      </c>
      <c r="BG1137" s="149">
        <f t="shared" si="26"/>
        <v>0</v>
      </c>
      <c r="BH1137" s="149">
        <f t="shared" si="27"/>
        <v>0</v>
      </c>
      <c r="BI1137" s="149">
        <f t="shared" si="28"/>
        <v>0</v>
      </c>
      <c r="BJ1137" s="17" t="s">
        <v>90</v>
      </c>
      <c r="BK1137" s="149">
        <f t="shared" si="29"/>
        <v>0</v>
      </c>
      <c r="BL1137" s="17" t="s">
        <v>242</v>
      </c>
      <c r="BM1137" s="148" t="s">
        <v>1705</v>
      </c>
    </row>
    <row r="1138" spans="2:65" s="1" customFormat="1" ht="16.5" customHeight="1">
      <c r="B1138" s="33"/>
      <c r="C1138" s="137" t="s">
        <v>1706</v>
      </c>
      <c r="D1138" s="137" t="s">
        <v>163</v>
      </c>
      <c r="E1138" s="138" t="s">
        <v>1707</v>
      </c>
      <c r="F1138" s="139" t="s">
        <v>1708</v>
      </c>
      <c r="G1138" s="140" t="s">
        <v>245</v>
      </c>
      <c r="H1138" s="141">
        <v>1</v>
      </c>
      <c r="I1138" s="142"/>
      <c r="J1138" s="143">
        <f t="shared" si="20"/>
        <v>0</v>
      </c>
      <c r="K1138" s="139" t="s">
        <v>230</v>
      </c>
      <c r="L1138" s="33"/>
      <c r="M1138" s="144" t="s">
        <v>1</v>
      </c>
      <c r="N1138" s="145" t="s">
        <v>48</v>
      </c>
      <c r="P1138" s="146">
        <f t="shared" si="21"/>
        <v>0</v>
      </c>
      <c r="Q1138" s="146">
        <v>0</v>
      </c>
      <c r="R1138" s="146">
        <f t="shared" si="22"/>
        <v>0</v>
      </c>
      <c r="S1138" s="146">
        <v>0</v>
      </c>
      <c r="T1138" s="147">
        <f t="shared" si="23"/>
        <v>0</v>
      </c>
      <c r="AR1138" s="148" t="s">
        <v>242</v>
      </c>
      <c r="AT1138" s="148" t="s">
        <v>163</v>
      </c>
      <c r="AU1138" s="148" t="s">
        <v>92</v>
      </c>
      <c r="AY1138" s="17" t="s">
        <v>161</v>
      </c>
      <c r="BE1138" s="149">
        <f t="shared" si="24"/>
        <v>0</v>
      </c>
      <c r="BF1138" s="149">
        <f t="shared" si="25"/>
        <v>0</v>
      </c>
      <c r="BG1138" s="149">
        <f t="shared" si="26"/>
        <v>0</v>
      </c>
      <c r="BH1138" s="149">
        <f t="shared" si="27"/>
        <v>0</v>
      </c>
      <c r="BI1138" s="149">
        <f t="shared" si="28"/>
        <v>0</v>
      </c>
      <c r="BJ1138" s="17" t="s">
        <v>90</v>
      </c>
      <c r="BK1138" s="149">
        <f t="shared" si="29"/>
        <v>0</v>
      </c>
      <c r="BL1138" s="17" t="s">
        <v>242</v>
      </c>
      <c r="BM1138" s="148" t="s">
        <v>1709</v>
      </c>
    </row>
    <row r="1139" spans="2:65" s="1" customFormat="1" ht="16.5" customHeight="1">
      <c r="B1139" s="33"/>
      <c r="C1139" s="137" t="s">
        <v>1271</v>
      </c>
      <c r="D1139" s="137" t="s">
        <v>163</v>
      </c>
      <c r="E1139" s="138" t="s">
        <v>1710</v>
      </c>
      <c r="F1139" s="139" t="s">
        <v>1711</v>
      </c>
      <c r="G1139" s="140" t="s">
        <v>245</v>
      </c>
      <c r="H1139" s="141">
        <v>1</v>
      </c>
      <c r="I1139" s="142"/>
      <c r="J1139" s="143">
        <f t="shared" si="20"/>
        <v>0</v>
      </c>
      <c r="K1139" s="139" t="s">
        <v>230</v>
      </c>
      <c r="L1139" s="33"/>
      <c r="M1139" s="144" t="s">
        <v>1</v>
      </c>
      <c r="N1139" s="145" t="s">
        <v>48</v>
      </c>
      <c r="P1139" s="146">
        <f t="shared" si="21"/>
        <v>0</v>
      </c>
      <c r="Q1139" s="146">
        <v>0</v>
      </c>
      <c r="R1139" s="146">
        <f t="shared" si="22"/>
        <v>0</v>
      </c>
      <c r="S1139" s="146">
        <v>0</v>
      </c>
      <c r="T1139" s="147">
        <f t="shared" si="23"/>
        <v>0</v>
      </c>
      <c r="AR1139" s="148" t="s">
        <v>242</v>
      </c>
      <c r="AT1139" s="148" t="s">
        <v>163</v>
      </c>
      <c r="AU1139" s="148" t="s">
        <v>92</v>
      </c>
      <c r="AY1139" s="17" t="s">
        <v>161</v>
      </c>
      <c r="BE1139" s="149">
        <f t="shared" si="24"/>
        <v>0</v>
      </c>
      <c r="BF1139" s="149">
        <f t="shared" si="25"/>
        <v>0</v>
      </c>
      <c r="BG1139" s="149">
        <f t="shared" si="26"/>
        <v>0</v>
      </c>
      <c r="BH1139" s="149">
        <f t="shared" si="27"/>
        <v>0</v>
      </c>
      <c r="BI1139" s="149">
        <f t="shared" si="28"/>
        <v>0</v>
      </c>
      <c r="BJ1139" s="17" t="s">
        <v>90</v>
      </c>
      <c r="BK1139" s="149">
        <f t="shared" si="29"/>
        <v>0</v>
      </c>
      <c r="BL1139" s="17" t="s">
        <v>242</v>
      </c>
      <c r="BM1139" s="148" t="s">
        <v>1712</v>
      </c>
    </row>
    <row r="1140" spans="2:65" s="1" customFormat="1" ht="16.5" customHeight="1">
      <c r="B1140" s="33"/>
      <c r="C1140" s="137" t="s">
        <v>1713</v>
      </c>
      <c r="D1140" s="137" t="s">
        <v>163</v>
      </c>
      <c r="E1140" s="138" t="s">
        <v>1714</v>
      </c>
      <c r="F1140" s="139" t="s">
        <v>1715</v>
      </c>
      <c r="G1140" s="140" t="s">
        <v>245</v>
      </c>
      <c r="H1140" s="141">
        <v>1</v>
      </c>
      <c r="I1140" s="142"/>
      <c r="J1140" s="143">
        <f t="shared" si="20"/>
        <v>0</v>
      </c>
      <c r="K1140" s="139" t="s">
        <v>230</v>
      </c>
      <c r="L1140" s="33"/>
      <c r="M1140" s="144" t="s">
        <v>1</v>
      </c>
      <c r="N1140" s="145" t="s">
        <v>48</v>
      </c>
      <c r="P1140" s="146">
        <f t="shared" si="21"/>
        <v>0</v>
      </c>
      <c r="Q1140" s="146">
        <v>0</v>
      </c>
      <c r="R1140" s="146">
        <f t="shared" si="22"/>
        <v>0</v>
      </c>
      <c r="S1140" s="146">
        <v>0</v>
      </c>
      <c r="T1140" s="147">
        <f t="shared" si="23"/>
        <v>0</v>
      </c>
      <c r="AR1140" s="148" t="s">
        <v>242</v>
      </c>
      <c r="AT1140" s="148" t="s">
        <v>163</v>
      </c>
      <c r="AU1140" s="148" t="s">
        <v>92</v>
      </c>
      <c r="AY1140" s="17" t="s">
        <v>161</v>
      </c>
      <c r="BE1140" s="149">
        <f t="shared" si="24"/>
        <v>0</v>
      </c>
      <c r="BF1140" s="149">
        <f t="shared" si="25"/>
        <v>0</v>
      </c>
      <c r="BG1140" s="149">
        <f t="shared" si="26"/>
        <v>0</v>
      </c>
      <c r="BH1140" s="149">
        <f t="shared" si="27"/>
        <v>0</v>
      </c>
      <c r="BI1140" s="149">
        <f t="shared" si="28"/>
        <v>0</v>
      </c>
      <c r="BJ1140" s="17" t="s">
        <v>90</v>
      </c>
      <c r="BK1140" s="149">
        <f t="shared" si="29"/>
        <v>0</v>
      </c>
      <c r="BL1140" s="17" t="s">
        <v>242</v>
      </c>
      <c r="BM1140" s="148" t="s">
        <v>1716</v>
      </c>
    </row>
    <row r="1141" spans="2:65" s="1" customFormat="1" ht="16.5" customHeight="1">
      <c r="B1141" s="33"/>
      <c r="C1141" s="137" t="s">
        <v>1717</v>
      </c>
      <c r="D1141" s="137" t="s">
        <v>163</v>
      </c>
      <c r="E1141" s="138" t="s">
        <v>1718</v>
      </c>
      <c r="F1141" s="139" t="s">
        <v>1719</v>
      </c>
      <c r="G1141" s="140" t="s">
        <v>245</v>
      </c>
      <c r="H1141" s="141">
        <v>1</v>
      </c>
      <c r="I1141" s="142"/>
      <c r="J1141" s="143">
        <f t="shared" si="20"/>
        <v>0</v>
      </c>
      <c r="K1141" s="139" t="s">
        <v>230</v>
      </c>
      <c r="L1141" s="33"/>
      <c r="M1141" s="144" t="s">
        <v>1</v>
      </c>
      <c r="N1141" s="145" t="s">
        <v>48</v>
      </c>
      <c r="P1141" s="146">
        <f t="shared" si="21"/>
        <v>0</v>
      </c>
      <c r="Q1141" s="146">
        <v>0</v>
      </c>
      <c r="R1141" s="146">
        <f t="shared" si="22"/>
        <v>0</v>
      </c>
      <c r="S1141" s="146">
        <v>0</v>
      </c>
      <c r="T1141" s="147">
        <f t="shared" si="23"/>
        <v>0</v>
      </c>
      <c r="AR1141" s="148" t="s">
        <v>242</v>
      </c>
      <c r="AT1141" s="148" t="s">
        <v>163</v>
      </c>
      <c r="AU1141" s="148" t="s">
        <v>92</v>
      </c>
      <c r="AY1141" s="17" t="s">
        <v>161</v>
      </c>
      <c r="BE1141" s="149">
        <f t="shared" si="24"/>
        <v>0</v>
      </c>
      <c r="BF1141" s="149">
        <f t="shared" si="25"/>
        <v>0</v>
      </c>
      <c r="BG1141" s="149">
        <f t="shared" si="26"/>
        <v>0</v>
      </c>
      <c r="BH1141" s="149">
        <f t="shared" si="27"/>
        <v>0</v>
      </c>
      <c r="BI1141" s="149">
        <f t="shared" si="28"/>
        <v>0</v>
      </c>
      <c r="BJ1141" s="17" t="s">
        <v>90</v>
      </c>
      <c r="BK1141" s="149">
        <f t="shared" si="29"/>
        <v>0</v>
      </c>
      <c r="BL1141" s="17" t="s">
        <v>242</v>
      </c>
      <c r="BM1141" s="148" t="s">
        <v>1720</v>
      </c>
    </row>
    <row r="1142" spans="2:65" s="1" customFormat="1" ht="16.5" customHeight="1">
      <c r="B1142" s="33"/>
      <c r="C1142" s="137" t="s">
        <v>1721</v>
      </c>
      <c r="D1142" s="137" t="s">
        <v>163</v>
      </c>
      <c r="E1142" s="138" t="s">
        <v>1722</v>
      </c>
      <c r="F1142" s="139" t="s">
        <v>1723</v>
      </c>
      <c r="G1142" s="140" t="s">
        <v>245</v>
      </c>
      <c r="H1142" s="141">
        <v>1</v>
      </c>
      <c r="I1142" s="142"/>
      <c r="J1142" s="143">
        <f t="shared" si="20"/>
        <v>0</v>
      </c>
      <c r="K1142" s="139" t="s">
        <v>230</v>
      </c>
      <c r="L1142" s="33"/>
      <c r="M1142" s="144" t="s">
        <v>1</v>
      </c>
      <c r="N1142" s="145" t="s">
        <v>48</v>
      </c>
      <c r="P1142" s="146">
        <f t="shared" si="21"/>
        <v>0</v>
      </c>
      <c r="Q1142" s="146">
        <v>0</v>
      </c>
      <c r="R1142" s="146">
        <f t="shared" si="22"/>
        <v>0</v>
      </c>
      <c r="S1142" s="146">
        <v>0</v>
      </c>
      <c r="T1142" s="147">
        <f t="shared" si="23"/>
        <v>0</v>
      </c>
      <c r="AR1142" s="148" t="s">
        <v>242</v>
      </c>
      <c r="AT1142" s="148" t="s">
        <v>163</v>
      </c>
      <c r="AU1142" s="148" t="s">
        <v>92</v>
      </c>
      <c r="AY1142" s="17" t="s">
        <v>161</v>
      </c>
      <c r="BE1142" s="149">
        <f t="shared" si="24"/>
        <v>0</v>
      </c>
      <c r="BF1142" s="149">
        <f t="shared" si="25"/>
        <v>0</v>
      </c>
      <c r="BG1142" s="149">
        <f t="shared" si="26"/>
        <v>0</v>
      </c>
      <c r="BH1142" s="149">
        <f t="shared" si="27"/>
        <v>0</v>
      </c>
      <c r="BI1142" s="149">
        <f t="shared" si="28"/>
        <v>0</v>
      </c>
      <c r="BJ1142" s="17" t="s">
        <v>90</v>
      </c>
      <c r="BK1142" s="149">
        <f t="shared" si="29"/>
        <v>0</v>
      </c>
      <c r="BL1142" s="17" t="s">
        <v>242</v>
      </c>
      <c r="BM1142" s="148" t="s">
        <v>1724</v>
      </c>
    </row>
    <row r="1143" spans="2:65" s="1" customFormat="1" ht="16.5" customHeight="1">
      <c r="B1143" s="33"/>
      <c r="C1143" s="137" t="s">
        <v>1725</v>
      </c>
      <c r="D1143" s="137" t="s">
        <v>163</v>
      </c>
      <c r="E1143" s="138" t="s">
        <v>1726</v>
      </c>
      <c r="F1143" s="139" t="s">
        <v>1727</v>
      </c>
      <c r="G1143" s="140" t="s">
        <v>245</v>
      </c>
      <c r="H1143" s="141">
        <v>2</v>
      </c>
      <c r="I1143" s="142"/>
      <c r="J1143" s="143">
        <f t="shared" si="20"/>
        <v>0</v>
      </c>
      <c r="K1143" s="139" t="s">
        <v>230</v>
      </c>
      <c r="L1143" s="33"/>
      <c r="M1143" s="144" t="s">
        <v>1</v>
      </c>
      <c r="N1143" s="145" t="s">
        <v>48</v>
      </c>
      <c r="P1143" s="146">
        <f t="shared" si="21"/>
        <v>0</v>
      </c>
      <c r="Q1143" s="146">
        <v>0</v>
      </c>
      <c r="R1143" s="146">
        <f t="shared" si="22"/>
        <v>0</v>
      </c>
      <c r="S1143" s="146">
        <v>0</v>
      </c>
      <c r="T1143" s="147">
        <f t="shared" si="23"/>
        <v>0</v>
      </c>
      <c r="AR1143" s="148" t="s">
        <v>242</v>
      </c>
      <c r="AT1143" s="148" t="s">
        <v>163</v>
      </c>
      <c r="AU1143" s="148" t="s">
        <v>92</v>
      </c>
      <c r="AY1143" s="17" t="s">
        <v>161</v>
      </c>
      <c r="BE1143" s="149">
        <f t="shared" si="24"/>
        <v>0</v>
      </c>
      <c r="BF1143" s="149">
        <f t="shared" si="25"/>
        <v>0</v>
      </c>
      <c r="BG1143" s="149">
        <f t="shared" si="26"/>
        <v>0</v>
      </c>
      <c r="BH1143" s="149">
        <f t="shared" si="27"/>
        <v>0</v>
      </c>
      <c r="BI1143" s="149">
        <f t="shared" si="28"/>
        <v>0</v>
      </c>
      <c r="BJ1143" s="17" t="s">
        <v>90</v>
      </c>
      <c r="BK1143" s="149">
        <f t="shared" si="29"/>
        <v>0</v>
      </c>
      <c r="BL1143" s="17" t="s">
        <v>242</v>
      </c>
      <c r="BM1143" s="148" t="s">
        <v>1728</v>
      </c>
    </row>
    <row r="1144" spans="2:65" s="1" customFormat="1" ht="16.5" customHeight="1">
      <c r="B1144" s="33"/>
      <c r="C1144" s="137" t="s">
        <v>1729</v>
      </c>
      <c r="D1144" s="137" t="s">
        <v>163</v>
      </c>
      <c r="E1144" s="138" t="s">
        <v>1730</v>
      </c>
      <c r="F1144" s="139" t="s">
        <v>1731</v>
      </c>
      <c r="G1144" s="140" t="s">
        <v>245</v>
      </c>
      <c r="H1144" s="141">
        <v>1</v>
      </c>
      <c r="I1144" s="142"/>
      <c r="J1144" s="143">
        <f t="shared" si="20"/>
        <v>0</v>
      </c>
      <c r="K1144" s="139" t="s">
        <v>230</v>
      </c>
      <c r="L1144" s="33"/>
      <c r="M1144" s="144" t="s">
        <v>1</v>
      </c>
      <c r="N1144" s="145" t="s">
        <v>48</v>
      </c>
      <c r="P1144" s="146">
        <f t="shared" si="21"/>
        <v>0</v>
      </c>
      <c r="Q1144" s="146">
        <v>0</v>
      </c>
      <c r="R1144" s="146">
        <f t="shared" si="22"/>
        <v>0</v>
      </c>
      <c r="S1144" s="146">
        <v>0</v>
      </c>
      <c r="T1144" s="147">
        <f t="shared" si="23"/>
        <v>0</v>
      </c>
      <c r="AR1144" s="148" t="s">
        <v>242</v>
      </c>
      <c r="AT1144" s="148" t="s">
        <v>163</v>
      </c>
      <c r="AU1144" s="148" t="s">
        <v>92</v>
      </c>
      <c r="AY1144" s="17" t="s">
        <v>161</v>
      </c>
      <c r="BE1144" s="149">
        <f t="shared" si="24"/>
        <v>0</v>
      </c>
      <c r="BF1144" s="149">
        <f t="shared" si="25"/>
        <v>0</v>
      </c>
      <c r="BG1144" s="149">
        <f t="shared" si="26"/>
        <v>0</v>
      </c>
      <c r="BH1144" s="149">
        <f t="shared" si="27"/>
        <v>0</v>
      </c>
      <c r="BI1144" s="149">
        <f t="shared" si="28"/>
        <v>0</v>
      </c>
      <c r="BJ1144" s="17" t="s">
        <v>90</v>
      </c>
      <c r="BK1144" s="149">
        <f t="shared" si="29"/>
        <v>0</v>
      </c>
      <c r="BL1144" s="17" t="s">
        <v>242</v>
      </c>
      <c r="BM1144" s="148" t="s">
        <v>1732</v>
      </c>
    </row>
    <row r="1145" spans="2:65" s="1" customFormat="1" ht="16.5" customHeight="1">
      <c r="B1145" s="33"/>
      <c r="C1145" s="137" t="s">
        <v>1733</v>
      </c>
      <c r="D1145" s="137" t="s">
        <v>163</v>
      </c>
      <c r="E1145" s="138" t="s">
        <v>1734</v>
      </c>
      <c r="F1145" s="139" t="s">
        <v>1735</v>
      </c>
      <c r="G1145" s="140" t="s">
        <v>245</v>
      </c>
      <c r="H1145" s="141">
        <v>5</v>
      </c>
      <c r="I1145" s="142"/>
      <c r="J1145" s="143">
        <f t="shared" si="20"/>
        <v>0</v>
      </c>
      <c r="K1145" s="139" t="s">
        <v>230</v>
      </c>
      <c r="L1145" s="33"/>
      <c r="M1145" s="144" t="s">
        <v>1</v>
      </c>
      <c r="N1145" s="145" t="s">
        <v>48</v>
      </c>
      <c r="P1145" s="146">
        <f t="shared" si="21"/>
        <v>0</v>
      </c>
      <c r="Q1145" s="146">
        <v>0</v>
      </c>
      <c r="R1145" s="146">
        <f t="shared" si="22"/>
        <v>0</v>
      </c>
      <c r="S1145" s="146">
        <v>0</v>
      </c>
      <c r="T1145" s="147">
        <f t="shared" si="23"/>
        <v>0</v>
      </c>
      <c r="AR1145" s="148" t="s">
        <v>242</v>
      </c>
      <c r="AT1145" s="148" t="s">
        <v>163</v>
      </c>
      <c r="AU1145" s="148" t="s">
        <v>92</v>
      </c>
      <c r="AY1145" s="17" t="s">
        <v>161</v>
      </c>
      <c r="BE1145" s="149">
        <f t="shared" si="24"/>
        <v>0</v>
      </c>
      <c r="BF1145" s="149">
        <f t="shared" si="25"/>
        <v>0</v>
      </c>
      <c r="BG1145" s="149">
        <f t="shared" si="26"/>
        <v>0</v>
      </c>
      <c r="BH1145" s="149">
        <f t="shared" si="27"/>
        <v>0</v>
      </c>
      <c r="BI1145" s="149">
        <f t="shared" si="28"/>
        <v>0</v>
      </c>
      <c r="BJ1145" s="17" t="s">
        <v>90</v>
      </c>
      <c r="BK1145" s="149">
        <f t="shared" si="29"/>
        <v>0</v>
      </c>
      <c r="BL1145" s="17" t="s">
        <v>242</v>
      </c>
      <c r="BM1145" s="148" t="s">
        <v>1736</v>
      </c>
    </row>
    <row r="1146" spans="2:65" s="1" customFormat="1" ht="16.5" customHeight="1">
      <c r="B1146" s="33"/>
      <c r="C1146" s="137" t="s">
        <v>1737</v>
      </c>
      <c r="D1146" s="137" t="s">
        <v>163</v>
      </c>
      <c r="E1146" s="138" t="s">
        <v>1738</v>
      </c>
      <c r="F1146" s="139" t="s">
        <v>1739</v>
      </c>
      <c r="G1146" s="140" t="s">
        <v>245</v>
      </c>
      <c r="H1146" s="141">
        <v>1</v>
      </c>
      <c r="I1146" s="142"/>
      <c r="J1146" s="143">
        <f t="shared" si="20"/>
        <v>0</v>
      </c>
      <c r="K1146" s="139" t="s">
        <v>230</v>
      </c>
      <c r="L1146" s="33"/>
      <c r="M1146" s="144" t="s">
        <v>1</v>
      </c>
      <c r="N1146" s="145" t="s">
        <v>48</v>
      </c>
      <c r="P1146" s="146">
        <f t="shared" si="21"/>
        <v>0</v>
      </c>
      <c r="Q1146" s="146">
        <v>0</v>
      </c>
      <c r="R1146" s="146">
        <f t="shared" si="22"/>
        <v>0</v>
      </c>
      <c r="S1146" s="146">
        <v>0</v>
      </c>
      <c r="T1146" s="147">
        <f t="shared" si="23"/>
        <v>0</v>
      </c>
      <c r="AR1146" s="148" t="s">
        <v>242</v>
      </c>
      <c r="AT1146" s="148" t="s">
        <v>163</v>
      </c>
      <c r="AU1146" s="148" t="s">
        <v>92</v>
      </c>
      <c r="AY1146" s="17" t="s">
        <v>161</v>
      </c>
      <c r="BE1146" s="149">
        <f t="shared" si="24"/>
        <v>0</v>
      </c>
      <c r="BF1146" s="149">
        <f t="shared" si="25"/>
        <v>0</v>
      </c>
      <c r="BG1146" s="149">
        <f t="shared" si="26"/>
        <v>0</v>
      </c>
      <c r="BH1146" s="149">
        <f t="shared" si="27"/>
        <v>0</v>
      </c>
      <c r="BI1146" s="149">
        <f t="shared" si="28"/>
        <v>0</v>
      </c>
      <c r="BJ1146" s="17" t="s">
        <v>90</v>
      </c>
      <c r="BK1146" s="149">
        <f t="shared" si="29"/>
        <v>0</v>
      </c>
      <c r="BL1146" s="17" t="s">
        <v>242</v>
      </c>
      <c r="BM1146" s="148" t="s">
        <v>1740</v>
      </c>
    </row>
    <row r="1147" spans="2:65" s="1" customFormat="1" ht="16.5" customHeight="1">
      <c r="B1147" s="33"/>
      <c r="C1147" s="137" t="s">
        <v>1741</v>
      </c>
      <c r="D1147" s="137" t="s">
        <v>163</v>
      </c>
      <c r="E1147" s="138" t="s">
        <v>1742</v>
      </c>
      <c r="F1147" s="139" t="s">
        <v>1743</v>
      </c>
      <c r="G1147" s="140" t="s">
        <v>245</v>
      </c>
      <c r="H1147" s="141">
        <v>1</v>
      </c>
      <c r="I1147" s="142"/>
      <c r="J1147" s="143">
        <f t="shared" si="20"/>
        <v>0</v>
      </c>
      <c r="K1147" s="139" t="s">
        <v>230</v>
      </c>
      <c r="L1147" s="33"/>
      <c r="M1147" s="144" t="s">
        <v>1</v>
      </c>
      <c r="N1147" s="145" t="s">
        <v>48</v>
      </c>
      <c r="P1147" s="146">
        <f t="shared" si="21"/>
        <v>0</v>
      </c>
      <c r="Q1147" s="146">
        <v>0</v>
      </c>
      <c r="R1147" s="146">
        <f t="shared" si="22"/>
        <v>0</v>
      </c>
      <c r="S1147" s="146">
        <v>0</v>
      </c>
      <c r="T1147" s="147">
        <f t="shared" si="23"/>
        <v>0</v>
      </c>
      <c r="AR1147" s="148" t="s">
        <v>242</v>
      </c>
      <c r="AT1147" s="148" t="s">
        <v>163</v>
      </c>
      <c r="AU1147" s="148" t="s">
        <v>92</v>
      </c>
      <c r="AY1147" s="17" t="s">
        <v>161</v>
      </c>
      <c r="BE1147" s="149">
        <f t="shared" si="24"/>
        <v>0</v>
      </c>
      <c r="BF1147" s="149">
        <f t="shared" si="25"/>
        <v>0</v>
      </c>
      <c r="BG1147" s="149">
        <f t="shared" si="26"/>
        <v>0</v>
      </c>
      <c r="BH1147" s="149">
        <f t="shared" si="27"/>
        <v>0</v>
      </c>
      <c r="BI1147" s="149">
        <f t="shared" si="28"/>
        <v>0</v>
      </c>
      <c r="BJ1147" s="17" t="s">
        <v>90</v>
      </c>
      <c r="BK1147" s="149">
        <f t="shared" si="29"/>
        <v>0</v>
      </c>
      <c r="BL1147" s="17" t="s">
        <v>242</v>
      </c>
      <c r="BM1147" s="148" t="s">
        <v>1744</v>
      </c>
    </row>
    <row r="1148" spans="2:65" s="1" customFormat="1" ht="16.5" customHeight="1">
      <c r="B1148" s="33"/>
      <c r="C1148" s="137" t="s">
        <v>1745</v>
      </c>
      <c r="D1148" s="137" t="s">
        <v>163</v>
      </c>
      <c r="E1148" s="138" t="s">
        <v>1746</v>
      </c>
      <c r="F1148" s="139" t="s">
        <v>1747</v>
      </c>
      <c r="G1148" s="140" t="s">
        <v>245</v>
      </c>
      <c r="H1148" s="141">
        <v>2</v>
      </c>
      <c r="I1148" s="142"/>
      <c r="J1148" s="143">
        <f t="shared" si="20"/>
        <v>0</v>
      </c>
      <c r="K1148" s="139" t="s">
        <v>230</v>
      </c>
      <c r="L1148" s="33"/>
      <c r="M1148" s="144" t="s">
        <v>1</v>
      </c>
      <c r="N1148" s="145" t="s">
        <v>48</v>
      </c>
      <c r="P1148" s="146">
        <f t="shared" si="21"/>
        <v>0</v>
      </c>
      <c r="Q1148" s="146">
        <v>0</v>
      </c>
      <c r="R1148" s="146">
        <f t="shared" si="22"/>
        <v>0</v>
      </c>
      <c r="S1148" s="146">
        <v>0</v>
      </c>
      <c r="T1148" s="147">
        <f t="shared" si="23"/>
        <v>0</v>
      </c>
      <c r="AR1148" s="148" t="s">
        <v>242</v>
      </c>
      <c r="AT1148" s="148" t="s">
        <v>163</v>
      </c>
      <c r="AU1148" s="148" t="s">
        <v>92</v>
      </c>
      <c r="AY1148" s="17" t="s">
        <v>161</v>
      </c>
      <c r="BE1148" s="149">
        <f t="shared" si="24"/>
        <v>0</v>
      </c>
      <c r="BF1148" s="149">
        <f t="shared" si="25"/>
        <v>0</v>
      </c>
      <c r="BG1148" s="149">
        <f t="shared" si="26"/>
        <v>0</v>
      </c>
      <c r="BH1148" s="149">
        <f t="shared" si="27"/>
        <v>0</v>
      </c>
      <c r="BI1148" s="149">
        <f t="shared" si="28"/>
        <v>0</v>
      </c>
      <c r="BJ1148" s="17" t="s">
        <v>90</v>
      </c>
      <c r="BK1148" s="149">
        <f t="shared" si="29"/>
        <v>0</v>
      </c>
      <c r="BL1148" s="17" t="s">
        <v>242</v>
      </c>
      <c r="BM1148" s="148" t="s">
        <v>1748</v>
      </c>
    </row>
    <row r="1149" spans="2:65" s="1" customFormat="1" ht="16.5" customHeight="1">
      <c r="B1149" s="33"/>
      <c r="C1149" s="137" t="s">
        <v>1276</v>
      </c>
      <c r="D1149" s="137" t="s">
        <v>163</v>
      </c>
      <c r="E1149" s="138" t="s">
        <v>1749</v>
      </c>
      <c r="F1149" s="139" t="s">
        <v>1750</v>
      </c>
      <c r="G1149" s="140" t="s">
        <v>245</v>
      </c>
      <c r="H1149" s="141">
        <v>2</v>
      </c>
      <c r="I1149" s="142"/>
      <c r="J1149" s="143">
        <f t="shared" si="20"/>
        <v>0</v>
      </c>
      <c r="K1149" s="139" t="s">
        <v>230</v>
      </c>
      <c r="L1149" s="33"/>
      <c r="M1149" s="144" t="s">
        <v>1</v>
      </c>
      <c r="N1149" s="145" t="s">
        <v>48</v>
      </c>
      <c r="P1149" s="146">
        <f t="shared" si="21"/>
        <v>0</v>
      </c>
      <c r="Q1149" s="146">
        <v>0</v>
      </c>
      <c r="R1149" s="146">
        <f t="shared" si="22"/>
        <v>0</v>
      </c>
      <c r="S1149" s="146">
        <v>0</v>
      </c>
      <c r="T1149" s="147">
        <f t="shared" si="23"/>
        <v>0</v>
      </c>
      <c r="AR1149" s="148" t="s">
        <v>242</v>
      </c>
      <c r="AT1149" s="148" t="s">
        <v>163</v>
      </c>
      <c r="AU1149" s="148" t="s">
        <v>92</v>
      </c>
      <c r="AY1149" s="17" t="s">
        <v>161</v>
      </c>
      <c r="BE1149" s="149">
        <f t="shared" si="24"/>
        <v>0</v>
      </c>
      <c r="BF1149" s="149">
        <f t="shared" si="25"/>
        <v>0</v>
      </c>
      <c r="BG1149" s="149">
        <f t="shared" si="26"/>
        <v>0</v>
      </c>
      <c r="BH1149" s="149">
        <f t="shared" si="27"/>
        <v>0</v>
      </c>
      <c r="BI1149" s="149">
        <f t="shared" si="28"/>
        <v>0</v>
      </c>
      <c r="BJ1149" s="17" t="s">
        <v>90</v>
      </c>
      <c r="BK1149" s="149">
        <f t="shared" si="29"/>
        <v>0</v>
      </c>
      <c r="BL1149" s="17" t="s">
        <v>242</v>
      </c>
      <c r="BM1149" s="148" t="s">
        <v>1751</v>
      </c>
    </row>
    <row r="1150" spans="2:65" s="1" customFormat="1" ht="16.5" customHeight="1">
      <c r="B1150" s="33"/>
      <c r="C1150" s="137" t="s">
        <v>1752</v>
      </c>
      <c r="D1150" s="137" t="s">
        <v>163</v>
      </c>
      <c r="E1150" s="138" t="s">
        <v>1753</v>
      </c>
      <c r="F1150" s="139" t="s">
        <v>1754</v>
      </c>
      <c r="G1150" s="140" t="s">
        <v>245</v>
      </c>
      <c r="H1150" s="141">
        <v>2</v>
      </c>
      <c r="I1150" s="142"/>
      <c r="J1150" s="143">
        <f t="shared" si="20"/>
        <v>0</v>
      </c>
      <c r="K1150" s="139" t="s">
        <v>230</v>
      </c>
      <c r="L1150" s="33"/>
      <c r="M1150" s="144" t="s">
        <v>1</v>
      </c>
      <c r="N1150" s="145" t="s">
        <v>48</v>
      </c>
      <c r="P1150" s="146">
        <f t="shared" si="21"/>
        <v>0</v>
      </c>
      <c r="Q1150" s="146">
        <v>0</v>
      </c>
      <c r="R1150" s="146">
        <f t="shared" si="22"/>
        <v>0</v>
      </c>
      <c r="S1150" s="146">
        <v>0</v>
      </c>
      <c r="T1150" s="147">
        <f t="shared" si="23"/>
        <v>0</v>
      </c>
      <c r="AR1150" s="148" t="s">
        <v>242</v>
      </c>
      <c r="AT1150" s="148" t="s">
        <v>163</v>
      </c>
      <c r="AU1150" s="148" t="s">
        <v>92</v>
      </c>
      <c r="AY1150" s="17" t="s">
        <v>161</v>
      </c>
      <c r="BE1150" s="149">
        <f t="shared" si="24"/>
        <v>0</v>
      </c>
      <c r="BF1150" s="149">
        <f t="shared" si="25"/>
        <v>0</v>
      </c>
      <c r="BG1150" s="149">
        <f t="shared" si="26"/>
        <v>0</v>
      </c>
      <c r="BH1150" s="149">
        <f t="shared" si="27"/>
        <v>0</v>
      </c>
      <c r="BI1150" s="149">
        <f t="shared" si="28"/>
        <v>0</v>
      </c>
      <c r="BJ1150" s="17" t="s">
        <v>90</v>
      </c>
      <c r="BK1150" s="149">
        <f t="shared" si="29"/>
        <v>0</v>
      </c>
      <c r="BL1150" s="17" t="s">
        <v>242</v>
      </c>
      <c r="BM1150" s="148" t="s">
        <v>1755</v>
      </c>
    </row>
    <row r="1151" spans="2:65" s="1" customFormat="1" ht="16.5" customHeight="1">
      <c r="B1151" s="33"/>
      <c r="C1151" s="137" t="s">
        <v>1281</v>
      </c>
      <c r="D1151" s="137" t="s">
        <v>163</v>
      </c>
      <c r="E1151" s="138" t="s">
        <v>1756</v>
      </c>
      <c r="F1151" s="139" t="s">
        <v>1757</v>
      </c>
      <c r="G1151" s="140" t="s">
        <v>245</v>
      </c>
      <c r="H1151" s="141">
        <v>2</v>
      </c>
      <c r="I1151" s="142"/>
      <c r="J1151" s="143">
        <f t="shared" si="20"/>
        <v>0</v>
      </c>
      <c r="K1151" s="139" t="s">
        <v>230</v>
      </c>
      <c r="L1151" s="33"/>
      <c r="M1151" s="144" t="s">
        <v>1</v>
      </c>
      <c r="N1151" s="145" t="s">
        <v>48</v>
      </c>
      <c r="P1151" s="146">
        <f t="shared" si="21"/>
        <v>0</v>
      </c>
      <c r="Q1151" s="146">
        <v>0</v>
      </c>
      <c r="R1151" s="146">
        <f t="shared" si="22"/>
        <v>0</v>
      </c>
      <c r="S1151" s="146">
        <v>0</v>
      </c>
      <c r="T1151" s="147">
        <f t="shared" si="23"/>
        <v>0</v>
      </c>
      <c r="AR1151" s="148" t="s">
        <v>242</v>
      </c>
      <c r="AT1151" s="148" t="s">
        <v>163</v>
      </c>
      <c r="AU1151" s="148" t="s">
        <v>92</v>
      </c>
      <c r="AY1151" s="17" t="s">
        <v>161</v>
      </c>
      <c r="BE1151" s="149">
        <f t="shared" si="24"/>
        <v>0</v>
      </c>
      <c r="BF1151" s="149">
        <f t="shared" si="25"/>
        <v>0</v>
      </c>
      <c r="BG1151" s="149">
        <f t="shared" si="26"/>
        <v>0</v>
      </c>
      <c r="BH1151" s="149">
        <f t="shared" si="27"/>
        <v>0</v>
      </c>
      <c r="BI1151" s="149">
        <f t="shared" si="28"/>
        <v>0</v>
      </c>
      <c r="BJ1151" s="17" t="s">
        <v>90</v>
      </c>
      <c r="BK1151" s="149">
        <f t="shared" si="29"/>
        <v>0</v>
      </c>
      <c r="BL1151" s="17" t="s">
        <v>242</v>
      </c>
      <c r="BM1151" s="148" t="s">
        <v>1758</v>
      </c>
    </row>
    <row r="1152" spans="2:65" s="1" customFormat="1" ht="16.5" customHeight="1">
      <c r="B1152" s="33"/>
      <c r="C1152" s="137" t="s">
        <v>1759</v>
      </c>
      <c r="D1152" s="137" t="s">
        <v>163</v>
      </c>
      <c r="E1152" s="138" t="s">
        <v>1760</v>
      </c>
      <c r="F1152" s="139" t="s">
        <v>1761</v>
      </c>
      <c r="G1152" s="140" t="s">
        <v>245</v>
      </c>
      <c r="H1152" s="141">
        <v>1</v>
      </c>
      <c r="I1152" s="142"/>
      <c r="J1152" s="143">
        <f t="shared" si="20"/>
        <v>0</v>
      </c>
      <c r="K1152" s="139" t="s">
        <v>230</v>
      </c>
      <c r="L1152" s="33"/>
      <c r="M1152" s="144" t="s">
        <v>1</v>
      </c>
      <c r="N1152" s="145" t="s">
        <v>48</v>
      </c>
      <c r="P1152" s="146">
        <f t="shared" si="21"/>
        <v>0</v>
      </c>
      <c r="Q1152" s="146">
        <v>0</v>
      </c>
      <c r="R1152" s="146">
        <f t="shared" si="22"/>
        <v>0</v>
      </c>
      <c r="S1152" s="146">
        <v>0</v>
      </c>
      <c r="T1152" s="147">
        <f t="shared" si="23"/>
        <v>0</v>
      </c>
      <c r="AR1152" s="148" t="s">
        <v>242</v>
      </c>
      <c r="AT1152" s="148" t="s">
        <v>163</v>
      </c>
      <c r="AU1152" s="148" t="s">
        <v>92</v>
      </c>
      <c r="AY1152" s="17" t="s">
        <v>161</v>
      </c>
      <c r="BE1152" s="149">
        <f t="shared" si="24"/>
        <v>0</v>
      </c>
      <c r="BF1152" s="149">
        <f t="shared" si="25"/>
        <v>0</v>
      </c>
      <c r="BG1152" s="149">
        <f t="shared" si="26"/>
        <v>0</v>
      </c>
      <c r="BH1152" s="149">
        <f t="shared" si="27"/>
        <v>0</v>
      </c>
      <c r="BI1152" s="149">
        <f t="shared" si="28"/>
        <v>0</v>
      </c>
      <c r="BJ1152" s="17" t="s">
        <v>90</v>
      </c>
      <c r="BK1152" s="149">
        <f t="shared" si="29"/>
        <v>0</v>
      </c>
      <c r="BL1152" s="17" t="s">
        <v>242</v>
      </c>
      <c r="BM1152" s="148" t="s">
        <v>1762</v>
      </c>
    </row>
    <row r="1153" spans="2:65" s="1" customFormat="1" ht="16.5" customHeight="1">
      <c r="B1153" s="33"/>
      <c r="C1153" s="137" t="s">
        <v>1285</v>
      </c>
      <c r="D1153" s="137" t="s">
        <v>163</v>
      </c>
      <c r="E1153" s="138" t="s">
        <v>1763</v>
      </c>
      <c r="F1153" s="139" t="s">
        <v>1764</v>
      </c>
      <c r="G1153" s="140" t="s">
        <v>245</v>
      </c>
      <c r="H1153" s="141">
        <v>1</v>
      </c>
      <c r="I1153" s="142"/>
      <c r="J1153" s="143">
        <f t="shared" si="20"/>
        <v>0</v>
      </c>
      <c r="K1153" s="139" t="s">
        <v>230</v>
      </c>
      <c r="L1153" s="33"/>
      <c r="M1153" s="144" t="s">
        <v>1</v>
      </c>
      <c r="N1153" s="145" t="s">
        <v>48</v>
      </c>
      <c r="P1153" s="146">
        <f t="shared" si="21"/>
        <v>0</v>
      </c>
      <c r="Q1153" s="146">
        <v>0</v>
      </c>
      <c r="R1153" s="146">
        <f t="shared" si="22"/>
        <v>0</v>
      </c>
      <c r="S1153" s="146">
        <v>0</v>
      </c>
      <c r="T1153" s="147">
        <f t="shared" si="23"/>
        <v>0</v>
      </c>
      <c r="AR1153" s="148" t="s">
        <v>242</v>
      </c>
      <c r="AT1153" s="148" t="s">
        <v>163</v>
      </c>
      <c r="AU1153" s="148" t="s">
        <v>92</v>
      </c>
      <c r="AY1153" s="17" t="s">
        <v>161</v>
      </c>
      <c r="BE1153" s="149">
        <f t="shared" si="24"/>
        <v>0</v>
      </c>
      <c r="BF1153" s="149">
        <f t="shared" si="25"/>
        <v>0</v>
      </c>
      <c r="BG1153" s="149">
        <f t="shared" si="26"/>
        <v>0</v>
      </c>
      <c r="BH1153" s="149">
        <f t="shared" si="27"/>
        <v>0</v>
      </c>
      <c r="BI1153" s="149">
        <f t="shared" si="28"/>
        <v>0</v>
      </c>
      <c r="BJ1153" s="17" t="s">
        <v>90</v>
      </c>
      <c r="BK1153" s="149">
        <f t="shared" si="29"/>
        <v>0</v>
      </c>
      <c r="BL1153" s="17" t="s">
        <v>242</v>
      </c>
      <c r="BM1153" s="148" t="s">
        <v>1765</v>
      </c>
    </row>
    <row r="1154" spans="2:65" s="1" customFormat="1" ht="16.5" customHeight="1">
      <c r="B1154" s="33"/>
      <c r="C1154" s="137" t="s">
        <v>1766</v>
      </c>
      <c r="D1154" s="137" t="s">
        <v>163</v>
      </c>
      <c r="E1154" s="138" t="s">
        <v>1767</v>
      </c>
      <c r="F1154" s="139" t="s">
        <v>1768</v>
      </c>
      <c r="G1154" s="140" t="s">
        <v>245</v>
      </c>
      <c r="H1154" s="141">
        <v>1</v>
      </c>
      <c r="I1154" s="142"/>
      <c r="J1154" s="143">
        <f t="shared" si="20"/>
        <v>0</v>
      </c>
      <c r="K1154" s="139" t="s">
        <v>230</v>
      </c>
      <c r="L1154" s="33"/>
      <c r="M1154" s="144" t="s">
        <v>1</v>
      </c>
      <c r="N1154" s="145" t="s">
        <v>48</v>
      </c>
      <c r="P1154" s="146">
        <f t="shared" si="21"/>
        <v>0</v>
      </c>
      <c r="Q1154" s="146">
        <v>0</v>
      </c>
      <c r="R1154" s="146">
        <f t="shared" si="22"/>
        <v>0</v>
      </c>
      <c r="S1154" s="146">
        <v>0</v>
      </c>
      <c r="T1154" s="147">
        <f t="shared" si="23"/>
        <v>0</v>
      </c>
      <c r="AR1154" s="148" t="s">
        <v>242</v>
      </c>
      <c r="AT1154" s="148" t="s">
        <v>163</v>
      </c>
      <c r="AU1154" s="148" t="s">
        <v>92</v>
      </c>
      <c r="AY1154" s="17" t="s">
        <v>161</v>
      </c>
      <c r="BE1154" s="149">
        <f t="shared" si="24"/>
        <v>0</v>
      </c>
      <c r="BF1154" s="149">
        <f t="shared" si="25"/>
        <v>0</v>
      </c>
      <c r="BG1154" s="149">
        <f t="shared" si="26"/>
        <v>0</v>
      </c>
      <c r="BH1154" s="149">
        <f t="shared" si="27"/>
        <v>0</v>
      </c>
      <c r="BI1154" s="149">
        <f t="shared" si="28"/>
        <v>0</v>
      </c>
      <c r="BJ1154" s="17" t="s">
        <v>90</v>
      </c>
      <c r="BK1154" s="149">
        <f t="shared" si="29"/>
        <v>0</v>
      </c>
      <c r="BL1154" s="17" t="s">
        <v>242</v>
      </c>
      <c r="BM1154" s="148" t="s">
        <v>1769</v>
      </c>
    </row>
    <row r="1155" spans="2:65" s="1" customFormat="1" ht="16.5" customHeight="1">
      <c r="B1155" s="33"/>
      <c r="C1155" s="137" t="s">
        <v>1290</v>
      </c>
      <c r="D1155" s="137" t="s">
        <v>163</v>
      </c>
      <c r="E1155" s="138" t="s">
        <v>1770</v>
      </c>
      <c r="F1155" s="139" t="s">
        <v>1771</v>
      </c>
      <c r="G1155" s="140" t="s">
        <v>245</v>
      </c>
      <c r="H1155" s="141">
        <v>2</v>
      </c>
      <c r="I1155" s="142"/>
      <c r="J1155" s="143">
        <f t="shared" si="20"/>
        <v>0</v>
      </c>
      <c r="K1155" s="139" t="s">
        <v>230</v>
      </c>
      <c r="L1155" s="33"/>
      <c r="M1155" s="144" t="s">
        <v>1</v>
      </c>
      <c r="N1155" s="145" t="s">
        <v>48</v>
      </c>
      <c r="P1155" s="146">
        <f t="shared" si="21"/>
        <v>0</v>
      </c>
      <c r="Q1155" s="146">
        <v>0</v>
      </c>
      <c r="R1155" s="146">
        <f t="shared" si="22"/>
        <v>0</v>
      </c>
      <c r="S1155" s="146">
        <v>0</v>
      </c>
      <c r="T1155" s="147">
        <f t="shared" si="23"/>
        <v>0</v>
      </c>
      <c r="AR1155" s="148" t="s">
        <v>242</v>
      </c>
      <c r="AT1155" s="148" t="s">
        <v>163</v>
      </c>
      <c r="AU1155" s="148" t="s">
        <v>92</v>
      </c>
      <c r="AY1155" s="17" t="s">
        <v>161</v>
      </c>
      <c r="BE1155" s="149">
        <f t="shared" si="24"/>
        <v>0</v>
      </c>
      <c r="BF1155" s="149">
        <f t="shared" si="25"/>
        <v>0</v>
      </c>
      <c r="BG1155" s="149">
        <f t="shared" si="26"/>
        <v>0</v>
      </c>
      <c r="BH1155" s="149">
        <f t="shared" si="27"/>
        <v>0</v>
      </c>
      <c r="BI1155" s="149">
        <f t="shared" si="28"/>
        <v>0</v>
      </c>
      <c r="BJ1155" s="17" t="s">
        <v>90</v>
      </c>
      <c r="BK1155" s="149">
        <f t="shared" si="29"/>
        <v>0</v>
      </c>
      <c r="BL1155" s="17" t="s">
        <v>242</v>
      </c>
      <c r="BM1155" s="148" t="s">
        <v>1772</v>
      </c>
    </row>
    <row r="1156" spans="2:65" s="1" customFormat="1" ht="16.5" customHeight="1">
      <c r="B1156" s="33"/>
      <c r="C1156" s="137" t="s">
        <v>1773</v>
      </c>
      <c r="D1156" s="137" t="s">
        <v>163</v>
      </c>
      <c r="E1156" s="138" t="s">
        <v>1774</v>
      </c>
      <c r="F1156" s="139" t="s">
        <v>1775</v>
      </c>
      <c r="G1156" s="140" t="s">
        <v>245</v>
      </c>
      <c r="H1156" s="141">
        <v>1</v>
      </c>
      <c r="I1156" s="142"/>
      <c r="J1156" s="143">
        <f t="shared" si="20"/>
        <v>0</v>
      </c>
      <c r="K1156" s="139" t="s">
        <v>230</v>
      </c>
      <c r="L1156" s="33"/>
      <c r="M1156" s="144" t="s">
        <v>1</v>
      </c>
      <c r="N1156" s="145" t="s">
        <v>48</v>
      </c>
      <c r="P1156" s="146">
        <f t="shared" si="21"/>
        <v>0</v>
      </c>
      <c r="Q1156" s="146">
        <v>0</v>
      </c>
      <c r="R1156" s="146">
        <f t="shared" si="22"/>
        <v>0</v>
      </c>
      <c r="S1156" s="146">
        <v>0</v>
      </c>
      <c r="T1156" s="147">
        <f t="shared" si="23"/>
        <v>0</v>
      </c>
      <c r="AR1156" s="148" t="s">
        <v>242</v>
      </c>
      <c r="AT1156" s="148" t="s">
        <v>163</v>
      </c>
      <c r="AU1156" s="148" t="s">
        <v>92</v>
      </c>
      <c r="AY1156" s="17" t="s">
        <v>161</v>
      </c>
      <c r="BE1156" s="149">
        <f t="shared" si="24"/>
        <v>0</v>
      </c>
      <c r="BF1156" s="149">
        <f t="shared" si="25"/>
        <v>0</v>
      </c>
      <c r="BG1156" s="149">
        <f t="shared" si="26"/>
        <v>0</v>
      </c>
      <c r="BH1156" s="149">
        <f t="shared" si="27"/>
        <v>0</v>
      </c>
      <c r="BI1156" s="149">
        <f t="shared" si="28"/>
        <v>0</v>
      </c>
      <c r="BJ1156" s="17" t="s">
        <v>90</v>
      </c>
      <c r="BK1156" s="149">
        <f t="shared" si="29"/>
        <v>0</v>
      </c>
      <c r="BL1156" s="17" t="s">
        <v>242</v>
      </c>
      <c r="BM1156" s="148" t="s">
        <v>1776</v>
      </c>
    </row>
    <row r="1157" spans="2:65" s="1" customFormat="1" ht="16.5" customHeight="1">
      <c r="B1157" s="33"/>
      <c r="C1157" s="137" t="s">
        <v>1299</v>
      </c>
      <c r="D1157" s="137" t="s">
        <v>163</v>
      </c>
      <c r="E1157" s="138" t="s">
        <v>1777</v>
      </c>
      <c r="F1157" s="139" t="s">
        <v>1778</v>
      </c>
      <c r="G1157" s="140" t="s">
        <v>245</v>
      </c>
      <c r="H1157" s="141">
        <v>1</v>
      </c>
      <c r="I1157" s="142"/>
      <c r="J1157" s="143">
        <f t="shared" ref="J1157:J1188" si="30">ROUND(I1157*H1157,2)</f>
        <v>0</v>
      </c>
      <c r="K1157" s="139" t="s">
        <v>230</v>
      </c>
      <c r="L1157" s="33"/>
      <c r="M1157" s="144" t="s">
        <v>1</v>
      </c>
      <c r="N1157" s="145" t="s">
        <v>48</v>
      </c>
      <c r="P1157" s="146">
        <f t="shared" ref="P1157:P1188" si="31">O1157*H1157</f>
        <v>0</v>
      </c>
      <c r="Q1157" s="146">
        <v>0</v>
      </c>
      <c r="R1157" s="146">
        <f t="shared" ref="R1157:R1188" si="32">Q1157*H1157</f>
        <v>0</v>
      </c>
      <c r="S1157" s="146">
        <v>0</v>
      </c>
      <c r="T1157" s="147">
        <f t="shared" ref="T1157:T1188" si="33">S1157*H1157</f>
        <v>0</v>
      </c>
      <c r="AR1157" s="148" t="s">
        <v>242</v>
      </c>
      <c r="AT1157" s="148" t="s">
        <v>163</v>
      </c>
      <c r="AU1157" s="148" t="s">
        <v>92</v>
      </c>
      <c r="AY1157" s="17" t="s">
        <v>161</v>
      </c>
      <c r="BE1157" s="149">
        <f t="shared" ref="BE1157:BE1186" si="34">IF(N1157="základní",J1157,0)</f>
        <v>0</v>
      </c>
      <c r="BF1157" s="149">
        <f t="shared" ref="BF1157:BF1186" si="35">IF(N1157="snížená",J1157,0)</f>
        <v>0</v>
      </c>
      <c r="BG1157" s="149">
        <f t="shared" ref="BG1157:BG1186" si="36">IF(N1157="zákl. přenesená",J1157,0)</f>
        <v>0</v>
      </c>
      <c r="BH1157" s="149">
        <f t="shared" ref="BH1157:BH1186" si="37">IF(N1157="sníž. přenesená",J1157,0)</f>
        <v>0</v>
      </c>
      <c r="BI1157" s="149">
        <f t="shared" ref="BI1157:BI1186" si="38">IF(N1157="nulová",J1157,0)</f>
        <v>0</v>
      </c>
      <c r="BJ1157" s="17" t="s">
        <v>90</v>
      </c>
      <c r="BK1157" s="149">
        <f t="shared" ref="BK1157:BK1186" si="39">ROUND(I1157*H1157,2)</f>
        <v>0</v>
      </c>
      <c r="BL1157" s="17" t="s">
        <v>242</v>
      </c>
      <c r="BM1157" s="148" t="s">
        <v>1779</v>
      </c>
    </row>
    <row r="1158" spans="2:65" s="1" customFormat="1" ht="16.5" customHeight="1">
      <c r="B1158" s="33"/>
      <c r="C1158" s="137" t="s">
        <v>1780</v>
      </c>
      <c r="D1158" s="137" t="s">
        <v>163</v>
      </c>
      <c r="E1158" s="138" t="s">
        <v>1781</v>
      </c>
      <c r="F1158" s="139" t="s">
        <v>1782</v>
      </c>
      <c r="G1158" s="140" t="s">
        <v>245</v>
      </c>
      <c r="H1158" s="141">
        <v>2</v>
      </c>
      <c r="I1158" s="142"/>
      <c r="J1158" s="143">
        <f t="shared" si="30"/>
        <v>0</v>
      </c>
      <c r="K1158" s="139" t="s">
        <v>230</v>
      </c>
      <c r="L1158" s="33"/>
      <c r="M1158" s="144" t="s">
        <v>1</v>
      </c>
      <c r="N1158" s="145" t="s">
        <v>48</v>
      </c>
      <c r="P1158" s="146">
        <f t="shared" si="31"/>
        <v>0</v>
      </c>
      <c r="Q1158" s="146">
        <v>0</v>
      </c>
      <c r="R1158" s="146">
        <f t="shared" si="32"/>
        <v>0</v>
      </c>
      <c r="S1158" s="146">
        <v>0</v>
      </c>
      <c r="T1158" s="147">
        <f t="shared" si="33"/>
        <v>0</v>
      </c>
      <c r="AR1158" s="148" t="s">
        <v>242</v>
      </c>
      <c r="AT1158" s="148" t="s">
        <v>163</v>
      </c>
      <c r="AU1158" s="148" t="s">
        <v>92</v>
      </c>
      <c r="AY1158" s="17" t="s">
        <v>161</v>
      </c>
      <c r="BE1158" s="149">
        <f t="shared" si="34"/>
        <v>0</v>
      </c>
      <c r="BF1158" s="149">
        <f t="shared" si="35"/>
        <v>0</v>
      </c>
      <c r="BG1158" s="149">
        <f t="shared" si="36"/>
        <v>0</v>
      </c>
      <c r="BH1158" s="149">
        <f t="shared" si="37"/>
        <v>0</v>
      </c>
      <c r="BI1158" s="149">
        <f t="shared" si="38"/>
        <v>0</v>
      </c>
      <c r="BJ1158" s="17" t="s">
        <v>90</v>
      </c>
      <c r="BK1158" s="149">
        <f t="shared" si="39"/>
        <v>0</v>
      </c>
      <c r="BL1158" s="17" t="s">
        <v>242</v>
      </c>
      <c r="BM1158" s="148" t="s">
        <v>1783</v>
      </c>
    </row>
    <row r="1159" spans="2:65" s="1" customFormat="1" ht="16.5" customHeight="1">
      <c r="B1159" s="33"/>
      <c r="C1159" s="137" t="s">
        <v>1304</v>
      </c>
      <c r="D1159" s="137" t="s">
        <v>163</v>
      </c>
      <c r="E1159" s="138" t="s">
        <v>1784</v>
      </c>
      <c r="F1159" s="139" t="s">
        <v>1785</v>
      </c>
      <c r="G1159" s="140" t="s">
        <v>245</v>
      </c>
      <c r="H1159" s="141">
        <v>2</v>
      </c>
      <c r="I1159" s="142"/>
      <c r="J1159" s="143">
        <f t="shared" si="30"/>
        <v>0</v>
      </c>
      <c r="K1159" s="139" t="s">
        <v>230</v>
      </c>
      <c r="L1159" s="33"/>
      <c r="M1159" s="144" t="s">
        <v>1</v>
      </c>
      <c r="N1159" s="145" t="s">
        <v>48</v>
      </c>
      <c r="P1159" s="146">
        <f t="shared" si="31"/>
        <v>0</v>
      </c>
      <c r="Q1159" s="146">
        <v>0</v>
      </c>
      <c r="R1159" s="146">
        <f t="shared" si="32"/>
        <v>0</v>
      </c>
      <c r="S1159" s="146">
        <v>0</v>
      </c>
      <c r="T1159" s="147">
        <f t="shared" si="33"/>
        <v>0</v>
      </c>
      <c r="AR1159" s="148" t="s">
        <v>242</v>
      </c>
      <c r="AT1159" s="148" t="s">
        <v>163</v>
      </c>
      <c r="AU1159" s="148" t="s">
        <v>92</v>
      </c>
      <c r="AY1159" s="17" t="s">
        <v>161</v>
      </c>
      <c r="BE1159" s="149">
        <f t="shared" si="34"/>
        <v>0</v>
      </c>
      <c r="BF1159" s="149">
        <f t="shared" si="35"/>
        <v>0</v>
      </c>
      <c r="BG1159" s="149">
        <f t="shared" si="36"/>
        <v>0</v>
      </c>
      <c r="BH1159" s="149">
        <f t="shared" si="37"/>
        <v>0</v>
      </c>
      <c r="BI1159" s="149">
        <f t="shared" si="38"/>
        <v>0</v>
      </c>
      <c r="BJ1159" s="17" t="s">
        <v>90</v>
      </c>
      <c r="BK1159" s="149">
        <f t="shared" si="39"/>
        <v>0</v>
      </c>
      <c r="BL1159" s="17" t="s">
        <v>242</v>
      </c>
      <c r="BM1159" s="148" t="s">
        <v>1786</v>
      </c>
    </row>
    <row r="1160" spans="2:65" s="1" customFormat="1" ht="16.5" customHeight="1">
      <c r="B1160" s="33"/>
      <c r="C1160" s="137" t="s">
        <v>1787</v>
      </c>
      <c r="D1160" s="137" t="s">
        <v>163</v>
      </c>
      <c r="E1160" s="138" t="s">
        <v>1788</v>
      </c>
      <c r="F1160" s="139" t="s">
        <v>1789</v>
      </c>
      <c r="G1160" s="140" t="s">
        <v>245</v>
      </c>
      <c r="H1160" s="141">
        <v>1</v>
      </c>
      <c r="I1160" s="142"/>
      <c r="J1160" s="143">
        <f t="shared" si="30"/>
        <v>0</v>
      </c>
      <c r="K1160" s="139" t="s">
        <v>230</v>
      </c>
      <c r="L1160" s="33"/>
      <c r="M1160" s="144" t="s">
        <v>1</v>
      </c>
      <c r="N1160" s="145" t="s">
        <v>48</v>
      </c>
      <c r="P1160" s="146">
        <f t="shared" si="31"/>
        <v>0</v>
      </c>
      <c r="Q1160" s="146">
        <v>0</v>
      </c>
      <c r="R1160" s="146">
        <f t="shared" si="32"/>
        <v>0</v>
      </c>
      <c r="S1160" s="146">
        <v>0</v>
      </c>
      <c r="T1160" s="147">
        <f t="shared" si="33"/>
        <v>0</v>
      </c>
      <c r="AR1160" s="148" t="s">
        <v>242</v>
      </c>
      <c r="AT1160" s="148" t="s">
        <v>163</v>
      </c>
      <c r="AU1160" s="148" t="s">
        <v>92</v>
      </c>
      <c r="AY1160" s="17" t="s">
        <v>161</v>
      </c>
      <c r="BE1160" s="149">
        <f t="shared" si="34"/>
        <v>0</v>
      </c>
      <c r="BF1160" s="149">
        <f t="shared" si="35"/>
        <v>0</v>
      </c>
      <c r="BG1160" s="149">
        <f t="shared" si="36"/>
        <v>0</v>
      </c>
      <c r="BH1160" s="149">
        <f t="shared" si="37"/>
        <v>0</v>
      </c>
      <c r="BI1160" s="149">
        <f t="shared" si="38"/>
        <v>0</v>
      </c>
      <c r="BJ1160" s="17" t="s">
        <v>90</v>
      </c>
      <c r="BK1160" s="149">
        <f t="shared" si="39"/>
        <v>0</v>
      </c>
      <c r="BL1160" s="17" t="s">
        <v>242</v>
      </c>
      <c r="BM1160" s="148" t="s">
        <v>1790</v>
      </c>
    </row>
    <row r="1161" spans="2:65" s="1" customFormat="1" ht="16.5" customHeight="1">
      <c r="B1161" s="33"/>
      <c r="C1161" s="137" t="s">
        <v>1309</v>
      </c>
      <c r="D1161" s="137" t="s">
        <v>163</v>
      </c>
      <c r="E1161" s="138" t="s">
        <v>1791</v>
      </c>
      <c r="F1161" s="139" t="s">
        <v>1792</v>
      </c>
      <c r="G1161" s="140" t="s">
        <v>245</v>
      </c>
      <c r="H1161" s="141">
        <v>2</v>
      </c>
      <c r="I1161" s="142"/>
      <c r="J1161" s="143">
        <f t="shared" si="30"/>
        <v>0</v>
      </c>
      <c r="K1161" s="139" t="s">
        <v>230</v>
      </c>
      <c r="L1161" s="33"/>
      <c r="M1161" s="144" t="s">
        <v>1</v>
      </c>
      <c r="N1161" s="145" t="s">
        <v>48</v>
      </c>
      <c r="P1161" s="146">
        <f t="shared" si="31"/>
        <v>0</v>
      </c>
      <c r="Q1161" s="146">
        <v>0</v>
      </c>
      <c r="R1161" s="146">
        <f t="shared" si="32"/>
        <v>0</v>
      </c>
      <c r="S1161" s="146">
        <v>0</v>
      </c>
      <c r="T1161" s="147">
        <f t="shared" si="33"/>
        <v>0</v>
      </c>
      <c r="AR1161" s="148" t="s">
        <v>242</v>
      </c>
      <c r="AT1161" s="148" t="s">
        <v>163</v>
      </c>
      <c r="AU1161" s="148" t="s">
        <v>92</v>
      </c>
      <c r="AY1161" s="17" t="s">
        <v>161</v>
      </c>
      <c r="BE1161" s="149">
        <f t="shared" si="34"/>
        <v>0</v>
      </c>
      <c r="BF1161" s="149">
        <f t="shared" si="35"/>
        <v>0</v>
      </c>
      <c r="BG1161" s="149">
        <f t="shared" si="36"/>
        <v>0</v>
      </c>
      <c r="BH1161" s="149">
        <f t="shared" si="37"/>
        <v>0</v>
      </c>
      <c r="BI1161" s="149">
        <f t="shared" si="38"/>
        <v>0</v>
      </c>
      <c r="BJ1161" s="17" t="s">
        <v>90</v>
      </c>
      <c r="BK1161" s="149">
        <f t="shared" si="39"/>
        <v>0</v>
      </c>
      <c r="BL1161" s="17" t="s">
        <v>242</v>
      </c>
      <c r="BM1161" s="148" t="s">
        <v>1793</v>
      </c>
    </row>
    <row r="1162" spans="2:65" s="1" customFormat="1" ht="16.5" customHeight="1">
      <c r="B1162" s="33"/>
      <c r="C1162" s="137" t="s">
        <v>1794</v>
      </c>
      <c r="D1162" s="137" t="s">
        <v>163</v>
      </c>
      <c r="E1162" s="138" t="s">
        <v>1795</v>
      </c>
      <c r="F1162" s="139" t="s">
        <v>1796</v>
      </c>
      <c r="G1162" s="140" t="s">
        <v>245</v>
      </c>
      <c r="H1162" s="141">
        <v>2</v>
      </c>
      <c r="I1162" s="142"/>
      <c r="J1162" s="143">
        <f t="shared" si="30"/>
        <v>0</v>
      </c>
      <c r="K1162" s="139" t="s">
        <v>230</v>
      </c>
      <c r="L1162" s="33"/>
      <c r="M1162" s="144" t="s">
        <v>1</v>
      </c>
      <c r="N1162" s="145" t="s">
        <v>48</v>
      </c>
      <c r="P1162" s="146">
        <f t="shared" si="31"/>
        <v>0</v>
      </c>
      <c r="Q1162" s="146">
        <v>0</v>
      </c>
      <c r="R1162" s="146">
        <f t="shared" si="32"/>
        <v>0</v>
      </c>
      <c r="S1162" s="146">
        <v>0</v>
      </c>
      <c r="T1162" s="147">
        <f t="shared" si="33"/>
        <v>0</v>
      </c>
      <c r="AR1162" s="148" t="s">
        <v>242</v>
      </c>
      <c r="AT1162" s="148" t="s">
        <v>163</v>
      </c>
      <c r="AU1162" s="148" t="s">
        <v>92</v>
      </c>
      <c r="AY1162" s="17" t="s">
        <v>161</v>
      </c>
      <c r="BE1162" s="149">
        <f t="shared" si="34"/>
        <v>0</v>
      </c>
      <c r="BF1162" s="149">
        <f t="shared" si="35"/>
        <v>0</v>
      </c>
      <c r="BG1162" s="149">
        <f t="shared" si="36"/>
        <v>0</v>
      </c>
      <c r="BH1162" s="149">
        <f t="shared" si="37"/>
        <v>0</v>
      </c>
      <c r="BI1162" s="149">
        <f t="shared" si="38"/>
        <v>0</v>
      </c>
      <c r="BJ1162" s="17" t="s">
        <v>90</v>
      </c>
      <c r="BK1162" s="149">
        <f t="shared" si="39"/>
        <v>0</v>
      </c>
      <c r="BL1162" s="17" t="s">
        <v>242</v>
      </c>
      <c r="BM1162" s="148" t="s">
        <v>1797</v>
      </c>
    </row>
    <row r="1163" spans="2:65" s="1" customFormat="1" ht="16.5" customHeight="1">
      <c r="B1163" s="33"/>
      <c r="C1163" s="137" t="s">
        <v>1314</v>
      </c>
      <c r="D1163" s="137" t="s">
        <v>163</v>
      </c>
      <c r="E1163" s="138" t="s">
        <v>1798</v>
      </c>
      <c r="F1163" s="139" t="s">
        <v>1799</v>
      </c>
      <c r="G1163" s="140" t="s">
        <v>245</v>
      </c>
      <c r="H1163" s="141">
        <v>1</v>
      </c>
      <c r="I1163" s="142"/>
      <c r="J1163" s="143">
        <f t="shared" si="30"/>
        <v>0</v>
      </c>
      <c r="K1163" s="139" t="s">
        <v>230</v>
      </c>
      <c r="L1163" s="33"/>
      <c r="M1163" s="144" t="s">
        <v>1</v>
      </c>
      <c r="N1163" s="145" t="s">
        <v>48</v>
      </c>
      <c r="P1163" s="146">
        <f t="shared" si="31"/>
        <v>0</v>
      </c>
      <c r="Q1163" s="146">
        <v>0</v>
      </c>
      <c r="R1163" s="146">
        <f t="shared" si="32"/>
        <v>0</v>
      </c>
      <c r="S1163" s="146">
        <v>0</v>
      </c>
      <c r="T1163" s="147">
        <f t="shared" si="33"/>
        <v>0</v>
      </c>
      <c r="AR1163" s="148" t="s">
        <v>242</v>
      </c>
      <c r="AT1163" s="148" t="s">
        <v>163</v>
      </c>
      <c r="AU1163" s="148" t="s">
        <v>92</v>
      </c>
      <c r="AY1163" s="17" t="s">
        <v>161</v>
      </c>
      <c r="BE1163" s="149">
        <f t="shared" si="34"/>
        <v>0</v>
      </c>
      <c r="BF1163" s="149">
        <f t="shared" si="35"/>
        <v>0</v>
      </c>
      <c r="BG1163" s="149">
        <f t="shared" si="36"/>
        <v>0</v>
      </c>
      <c r="BH1163" s="149">
        <f t="shared" si="37"/>
        <v>0</v>
      </c>
      <c r="BI1163" s="149">
        <f t="shared" si="38"/>
        <v>0</v>
      </c>
      <c r="BJ1163" s="17" t="s">
        <v>90</v>
      </c>
      <c r="BK1163" s="149">
        <f t="shared" si="39"/>
        <v>0</v>
      </c>
      <c r="BL1163" s="17" t="s">
        <v>242</v>
      </c>
      <c r="BM1163" s="148" t="s">
        <v>1800</v>
      </c>
    </row>
    <row r="1164" spans="2:65" s="1" customFormat="1" ht="16.5" customHeight="1">
      <c r="B1164" s="33"/>
      <c r="C1164" s="137" t="s">
        <v>1801</v>
      </c>
      <c r="D1164" s="137" t="s">
        <v>163</v>
      </c>
      <c r="E1164" s="138" t="s">
        <v>1802</v>
      </c>
      <c r="F1164" s="139" t="s">
        <v>1803</v>
      </c>
      <c r="G1164" s="140" t="s">
        <v>245</v>
      </c>
      <c r="H1164" s="141">
        <v>2</v>
      </c>
      <c r="I1164" s="142"/>
      <c r="J1164" s="143">
        <f t="shared" si="30"/>
        <v>0</v>
      </c>
      <c r="K1164" s="139" t="s">
        <v>230</v>
      </c>
      <c r="L1164" s="33"/>
      <c r="M1164" s="144" t="s">
        <v>1</v>
      </c>
      <c r="N1164" s="145" t="s">
        <v>48</v>
      </c>
      <c r="P1164" s="146">
        <f t="shared" si="31"/>
        <v>0</v>
      </c>
      <c r="Q1164" s="146">
        <v>0</v>
      </c>
      <c r="R1164" s="146">
        <f t="shared" si="32"/>
        <v>0</v>
      </c>
      <c r="S1164" s="146">
        <v>0</v>
      </c>
      <c r="T1164" s="147">
        <f t="shared" si="33"/>
        <v>0</v>
      </c>
      <c r="AR1164" s="148" t="s">
        <v>242</v>
      </c>
      <c r="AT1164" s="148" t="s">
        <v>163</v>
      </c>
      <c r="AU1164" s="148" t="s">
        <v>92</v>
      </c>
      <c r="AY1164" s="17" t="s">
        <v>161</v>
      </c>
      <c r="BE1164" s="149">
        <f t="shared" si="34"/>
        <v>0</v>
      </c>
      <c r="BF1164" s="149">
        <f t="shared" si="35"/>
        <v>0</v>
      </c>
      <c r="BG1164" s="149">
        <f t="shared" si="36"/>
        <v>0</v>
      </c>
      <c r="BH1164" s="149">
        <f t="shared" si="37"/>
        <v>0</v>
      </c>
      <c r="BI1164" s="149">
        <f t="shared" si="38"/>
        <v>0</v>
      </c>
      <c r="BJ1164" s="17" t="s">
        <v>90</v>
      </c>
      <c r="BK1164" s="149">
        <f t="shared" si="39"/>
        <v>0</v>
      </c>
      <c r="BL1164" s="17" t="s">
        <v>242</v>
      </c>
      <c r="BM1164" s="148" t="s">
        <v>1804</v>
      </c>
    </row>
    <row r="1165" spans="2:65" s="1" customFormat="1" ht="16.5" customHeight="1">
      <c r="B1165" s="33"/>
      <c r="C1165" s="137" t="s">
        <v>1317</v>
      </c>
      <c r="D1165" s="137" t="s">
        <v>163</v>
      </c>
      <c r="E1165" s="138" t="s">
        <v>1805</v>
      </c>
      <c r="F1165" s="139" t="s">
        <v>1806</v>
      </c>
      <c r="G1165" s="140" t="s">
        <v>245</v>
      </c>
      <c r="H1165" s="141">
        <v>1</v>
      </c>
      <c r="I1165" s="142"/>
      <c r="J1165" s="143">
        <f t="shared" si="30"/>
        <v>0</v>
      </c>
      <c r="K1165" s="139" t="s">
        <v>230</v>
      </c>
      <c r="L1165" s="33"/>
      <c r="M1165" s="144" t="s">
        <v>1</v>
      </c>
      <c r="N1165" s="145" t="s">
        <v>48</v>
      </c>
      <c r="P1165" s="146">
        <f t="shared" si="31"/>
        <v>0</v>
      </c>
      <c r="Q1165" s="146">
        <v>0</v>
      </c>
      <c r="R1165" s="146">
        <f t="shared" si="32"/>
        <v>0</v>
      </c>
      <c r="S1165" s="146">
        <v>0</v>
      </c>
      <c r="T1165" s="147">
        <f t="shared" si="33"/>
        <v>0</v>
      </c>
      <c r="AR1165" s="148" t="s">
        <v>242</v>
      </c>
      <c r="AT1165" s="148" t="s">
        <v>163</v>
      </c>
      <c r="AU1165" s="148" t="s">
        <v>92</v>
      </c>
      <c r="AY1165" s="17" t="s">
        <v>161</v>
      </c>
      <c r="BE1165" s="149">
        <f t="shared" si="34"/>
        <v>0</v>
      </c>
      <c r="BF1165" s="149">
        <f t="shared" si="35"/>
        <v>0</v>
      </c>
      <c r="BG1165" s="149">
        <f t="shared" si="36"/>
        <v>0</v>
      </c>
      <c r="BH1165" s="149">
        <f t="shared" si="37"/>
        <v>0</v>
      </c>
      <c r="BI1165" s="149">
        <f t="shared" si="38"/>
        <v>0</v>
      </c>
      <c r="BJ1165" s="17" t="s">
        <v>90</v>
      </c>
      <c r="BK1165" s="149">
        <f t="shared" si="39"/>
        <v>0</v>
      </c>
      <c r="BL1165" s="17" t="s">
        <v>242</v>
      </c>
      <c r="BM1165" s="148" t="s">
        <v>1807</v>
      </c>
    </row>
    <row r="1166" spans="2:65" s="1" customFormat="1" ht="16.5" customHeight="1">
      <c r="B1166" s="33"/>
      <c r="C1166" s="137" t="s">
        <v>1808</v>
      </c>
      <c r="D1166" s="137" t="s">
        <v>163</v>
      </c>
      <c r="E1166" s="138" t="s">
        <v>1809</v>
      </c>
      <c r="F1166" s="139" t="s">
        <v>1810</v>
      </c>
      <c r="G1166" s="140" t="s">
        <v>245</v>
      </c>
      <c r="H1166" s="141">
        <v>2</v>
      </c>
      <c r="I1166" s="142"/>
      <c r="J1166" s="143">
        <f t="shared" si="30"/>
        <v>0</v>
      </c>
      <c r="K1166" s="139" t="s">
        <v>230</v>
      </c>
      <c r="L1166" s="33"/>
      <c r="M1166" s="144" t="s">
        <v>1</v>
      </c>
      <c r="N1166" s="145" t="s">
        <v>48</v>
      </c>
      <c r="P1166" s="146">
        <f t="shared" si="31"/>
        <v>0</v>
      </c>
      <c r="Q1166" s="146">
        <v>0</v>
      </c>
      <c r="R1166" s="146">
        <f t="shared" si="32"/>
        <v>0</v>
      </c>
      <c r="S1166" s="146">
        <v>0</v>
      </c>
      <c r="T1166" s="147">
        <f t="shared" si="33"/>
        <v>0</v>
      </c>
      <c r="AR1166" s="148" t="s">
        <v>242</v>
      </c>
      <c r="AT1166" s="148" t="s">
        <v>163</v>
      </c>
      <c r="AU1166" s="148" t="s">
        <v>92</v>
      </c>
      <c r="AY1166" s="17" t="s">
        <v>161</v>
      </c>
      <c r="BE1166" s="149">
        <f t="shared" si="34"/>
        <v>0</v>
      </c>
      <c r="BF1166" s="149">
        <f t="shared" si="35"/>
        <v>0</v>
      </c>
      <c r="BG1166" s="149">
        <f t="shared" si="36"/>
        <v>0</v>
      </c>
      <c r="BH1166" s="149">
        <f t="shared" si="37"/>
        <v>0</v>
      </c>
      <c r="BI1166" s="149">
        <f t="shared" si="38"/>
        <v>0</v>
      </c>
      <c r="BJ1166" s="17" t="s">
        <v>90</v>
      </c>
      <c r="BK1166" s="149">
        <f t="shared" si="39"/>
        <v>0</v>
      </c>
      <c r="BL1166" s="17" t="s">
        <v>242</v>
      </c>
      <c r="BM1166" s="148" t="s">
        <v>1811</v>
      </c>
    </row>
    <row r="1167" spans="2:65" s="1" customFormat="1" ht="16.5" customHeight="1">
      <c r="B1167" s="33"/>
      <c r="C1167" s="137" t="s">
        <v>1322</v>
      </c>
      <c r="D1167" s="137" t="s">
        <v>163</v>
      </c>
      <c r="E1167" s="138" t="s">
        <v>1812</v>
      </c>
      <c r="F1167" s="139" t="s">
        <v>1813</v>
      </c>
      <c r="G1167" s="140" t="s">
        <v>245</v>
      </c>
      <c r="H1167" s="141">
        <v>1</v>
      </c>
      <c r="I1167" s="142"/>
      <c r="J1167" s="143">
        <f t="shared" si="30"/>
        <v>0</v>
      </c>
      <c r="K1167" s="139" t="s">
        <v>230</v>
      </c>
      <c r="L1167" s="33"/>
      <c r="M1167" s="144" t="s">
        <v>1</v>
      </c>
      <c r="N1167" s="145" t="s">
        <v>48</v>
      </c>
      <c r="P1167" s="146">
        <f t="shared" si="31"/>
        <v>0</v>
      </c>
      <c r="Q1167" s="146">
        <v>0</v>
      </c>
      <c r="R1167" s="146">
        <f t="shared" si="32"/>
        <v>0</v>
      </c>
      <c r="S1167" s="146">
        <v>0</v>
      </c>
      <c r="T1167" s="147">
        <f t="shared" si="33"/>
        <v>0</v>
      </c>
      <c r="AR1167" s="148" t="s">
        <v>242</v>
      </c>
      <c r="AT1167" s="148" t="s">
        <v>163</v>
      </c>
      <c r="AU1167" s="148" t="s">
        <v>92</v>
      </c>
      <c r="AY1167" s="17" t="s">
        <v>161</v>
      </c>
      <c r="BE1167" s="149">
        <f t="shared" si="34"/>
        <v>0</v>
      </c>
      <c r="BF1167" s="149">
        <f t="shared" si="35"/>
        <v>0</v>
      </c>
      <c r="BG1167" s="149">
        <f t="shared" si="36"/>
        <v>0</v>
      </c>
      <c r="BH1167" s="149">
        <f t="shared" si="37"/>
        <v>0</v>
      </c>
      <c r="BI1167" s="149">
        <f t="shared" si="38"/>
        <v>0</v>
      </c>
      <c r="BJ1167" s="17" t="s">
        <v>90</v>
      </c>
      <c r="BK1167" s="149">
        <f t="shared" si="39"/>
        <v>0</v>
      </c>
      <c r="BL1167" s="17" t="s">
        <v>242</v>
      </c>
      <c r="BM1167" s="148" t="s">
        <v>1814</v>
      </c>
    </row>
    <row r="1168" spans="2:65" s="1" customFormat="1" ht="16.5" customHeight="1">
      <c r="B1168" s="33"/>
      <c r="C1168" s="137" t="s">
        <v>1815</v>
      </c>
      <c r="D1168" s="137" t="s">
        <v>163</v>
      </c>
      <c r="E1168" s="138" t="s">
        <v>1816</v>
      </c>
      <c r="F1168" s="139" t="s">
        <v>1817</v>
      </c>
      <c r="G1168" s="140" t="s">
        <v>245</v>
      </c>
      <c r="H1168" s="141">
        <v>1</v>
      </c>
      <c r="I1168" s="142"/>
      <c r="J1168" s="143">
        <f t="shared" si="30"/>
        <v>0</v>
      </c>
      <c r="K1168" s="139" t="s">
        <v>230</v>
      </c>
      <c r="L1168" s="33"/>
      <c r="M1168" s="144" t="s">
        <v>1</v>
      </c>
      <c r="N1168" s="145" t="s">
        <v>48</v>
      </c>
      <c r="P1168" s="146">
        <f t="shared" si="31"/>
        <v>0</v>
      </c>
      <c r="Q1168" s="146">
        <v>0</v>
      </c>
      <c r="R1168" s="146">
        <f t="shared" si="32"/>
        <v>0</v>
      </c>
      <c r="S1168" s="146">
        <v>0</v>
      </c>
      <c r="T1168" s="147">
        <f t="shared" si="33"/>
        <v>0</v>
      </c>
      <c r="AR1168" s="148" t="s">
        <v>242</v>
      </c>
      <c r="AT1168" s="148" t="s">
        <v>163</v>
      </c>
      <c r="AU1168" s="148" t="s">
        <v>92</v>
      </c>
      <c r="AY1168" s="17" t="s">
        <v>161</v>
      </c>
      <c r="BE1168" s="149">
        <f t="shared" si="34"/>
        <v>0</v>
      </c>
      <c r="BF1168" s="149">
        <f t="shared" si="35"/>
        <v>0</v>
      </c>
      <c r="BG1168" s="149">
        <f t="shared" si="36"/>
        <v>0</v>
      </c>
      <c r="BH1168" s="149">
        <f t="shared" si="37"/>
        <v>0</v>
      </c>
      <c r="BI1168" s="149">
        <f t="shared" si="38"/>
        <v>0</v>
      </c>
      <c r="BJ1168" s="17" t="s">
        <v>90</v>
      </c>
      <c r="BK1168" s="149">
        <f t="shared" si="39"/>
        <v>0</v>
      </c>
      <c r="BL1168" s="17" t="s">
        <v>242</v>
      </c>
      <c r="BM1168" s="148" t="s">
        <v>1818</v>
      </c>
    </row>
    <row r="1169" spans="2:65" s="1" customFormat="1" ht="16.5" customHeight="1">
      <c r="B1169" s="33"/>
      <c r="C1169" s="137" t="s">
        <v>1326</v>
      </c>
      <c r="D1169" s="137" t="s">
        <v>163</v>
      </c>
      <c r="E1169" s="138" t="s">
        <v>1819</v>
      </c>
      <c r="F1169" s="139" t="s">
        <v>1820</v>
      </c>
      <c r="G1169" s="140" t="s">
        <v>245</v>
      </c>
      <c r="H1169" s="141">
        <v>1</v>
      </c>
      <c r="I1169" s="142"/>
      <c r="J1169" s="143">
        <f t="shared" si="30"/>
        <v>0</v>
      </c>
      <c r="K1169" s="139" t="s">
        <v>230</v>
      </c>
      <c r="L1169" s="33"/>
      <c r="M1169" s="144" t="s">
        <v>1</v>
      </c>
      <c r="N1169" s="145" t="s">
        <v>48</v>
      </c>
      <c r="P1169" s="146">
        <f t="shared" si="31"/>
        <v>0</v>
      </c>
      <c r="Q1169" s="146">
        <v>0</v>
      </c>
      <c r="R1169" s="146">
        <f t="shared" si="32"/>
        <v>0</v>
      </c>
      <c r="S1169" s="146">
        <v>0</v>
      </c>
      <c r="T1169" s="147">
        <f t="shared" si="33"/>
        <v>0</v>
      </c>
      <c r="AR1169" s="148" t="s">
        <v>242</v>
      </c>
      <c r="AT1169" s="148" t="s">
        <v>163</v>
      </c>
      <c r="AU1169" s="148" t="s">
        <v>92</v>
      </c>
      <c r="AY1169" s="17" t="s">
        <v>161</v>
      </c>
      <c r="BE1169" s="149">
        <f t="shared" si="34"/>
        <v>0</v>
      </c>
      <c r="BF1169" s="149">
        <f t="shared" si="35"/>
        <v>0</v>
      </c>
      <c r="BG1169" s="149">
        <f t="shared" si="36"/>
        <v>0</v>
      </c>
      <c r="BH1169" s="149">
        <f t="shared" si="37"/>
        <v>0</v>
      </c>
      <c r="BI1169" s="149">
        <f t="shared" si="38"/>
        <v>0</v>
      </c>
      <c r="BJ1169" s="17" t="s">
        <v>90</v>
      </c>
      <c r="BK1169" s="149">
        <f t="shared" si="39"/>
        <v>0</v>
      </c>
      <c r="BL1169" s="17" t="s">
        <v>242</v>
      </c>
      <c r="BM1169" s="148" t="s">
        <v>1821</v>
      </c>
    </row>
    <row r="1170" spans="2:65" s="1" customFormat="1" ht="16.5" customHeight="1">
      <c r="B1170" s="33"/>
      <c r="C1170" s="137" t="s">
        <v>1822</v>
      </c>
      <c r="D1170" s="137" t="s">
        <v>163</v>
      </c>
      <c r="E1170" s="138" t="s">
        <v>1823</v>
      </c>
      <c r="F1170" s="139" t="s">
        <v>1824</v>
      </c>
      <c r="G1170" s="140" t="s">
        <v>245</v>
      </c>
      <c r="H1170" s="141">
        <v>1</v>
      </c>
      <c r="I1170" s="142"/>
      <c r="J1170" s="143">
        <f t="shared" si="30"/>
        <v>0</v>
      </c>
      <c r="K1170" s="139" t="s">
        <v>230</v>
      </c>
      <c r="L1170" s="33"/>
      <c r="M1170" s="144" t="s">
        <v>1</v>
      </c>
      <c r="N1170" s="145" t="s">
        <v>48</v>
      </c>
      <c r="P1170" s="146">
        <f t="shared" si="31"/>
        <v>0</v>
      </c>
      <c r="Q1170" s="146">
        <v>0</v>
      </c>
      <c r="R1170" s="146">
        <f t="shared" si="32"/>
        <v>0</v>
      </c>
      <c r="S1170" s="146">
        <v>0</v>
      </c>
      <c r="T1170" s="147">
        <f t="shared" si="33"/>
        <v>0</v>
      </c>
      <c r="AR1170" s="148" t="s">
        <v>242</v>
      </c>
      <c r="AT1170" s="148" t="s">
        <v>163</v>
      </c>
      <c r="AU1170" s="148" t="s">
        <v>92</v>
      </c>
      <c r="AY1170" s="17" t="s">
        <v>161</v>
      </c>
      <c r="BE1170" s="149">
        <f t="shared" si="34"/>
        <v>0</v>
      </c>
      <c r="BF1170" s="149">
        <f t="shared" si="35"/>
        <v>0</v>
      </c>
      <c r="BG1170" s="149">
        <f t="shared" si="36"/>
        <v>0</v>
      </c>
      <c r="BH1170" s="149">
        <f t="shared" si="37"/>
        <v>0</v>
      </c>
      <c r="BI1170" s="149">
        <f t="shared" si="38"/>
        <v>0</v>
      </c>
      <c r="BJ1170" s="17" t="s">
        <v>90</v>
      </c>
      <c r="BK1170" s="149">
        <f t="shared" si="39"/>
        <v>0</v>
      </c>
      <c r="BL1170" s="17" t="s">
        <v>242</v>
      </c>
      <c r="BM1170" s="148" t="s">
        <v>1825</v>
      </c>
    </row>
    <row r="1171" spans="2:65" s="1" customFormat="1" ht="16.5" customHeight="1">
      <c r="B1171" s="33"/>
      <c r="C1171" s="137" t="s">
        <v>1331</v>
      </c>
      <c r="D1171" s="137" t="s">
        <v>163</v>
      </c>
      <c r="E1171" s="138" t="s">
        <v>1826</v>
      </c>
      <c r="F1171" s="139" t="s">
        <v>1827</v>
      </c>
      <c r="G1171" s="140" t="s">
        <v>245</v>
      </c>
      <c r="H1171" s="141">
        <v>1</v>
      </c>
      <c r="I1171" s="142"/>
      <c r="J1171" s="143">
        <f t="shared" si="30"/>
        <v>0</v>
      </c>
      <c r="K1171" s="139" t="s">
        <v>230</v>
      </c>
      <c r="L1171" s="33"/>
      <c r="M1171" s="144" t="s">
        <v>1</v>
      </c>
      <c r="N1171" s="145" t="s">
        <v>48</v>
      </c>
      <c r="P1171" s="146">
        <f t="shared" si="31"/>
        <v>0</v>
      </c>
      <c r="Q1171" s="146">
        <v>0</v>
      </c>
      <c r="R1171" s="146">
        <f t="shared" si="32"/>
        <v>0</v>
      </c>
      <c r="S1171" s="146">
        <v>0</v>
      </c>
      <c r="T1171" s="147">
        <f t="shared" si="33"/>
        <v>0</v>
      </c>
      <c r="AR1171" s="148" t="s">
        <v>242</v>
      </c>
      <c r="AT1171" s="148" t="s">
        <v>163</v>
      </c>
      <c r="AU1171" s="148" t="s">
        <v>92</v>
      </c>
      <c r="AY1171" s="17" t="s">
        <v>161</v>
      </c>
      <c r="BE1171" s="149">
        <f t="shared" si="34"/>
        <v>0</v>
      </c>
      <c r="BF1171" s="149">
        <f t="shared" si="35"/>
        <v>0</v>
      </c>
      <c r="BG1171" s="149">
        <f t="shared" si="36"/>
        <v>0</v>
      </c>
      <c r="BH1171" s="149">
        <f t="shared" si="37"/>
        <v>0</v>
      </c>
      <c r="BI1171" s="149">
        <f t="shared" si="38"/>
        <v>0</v>
      </c>
      <c r="BJ1171" s="17" t="s">
        <v>90</v>
      </c>
      <c r="BK1171" s="149">
        <f t="shared" si="39"/>
        <v>0</v>
      </c>
      <c r="BL1171" s="17" t="s">
        <v>242</v>
      </c>
      <c r="BM1171" s="148" t="s">
        <v>1828</v>
      </c>
    </row>
    <row r="1172" spans="2:65" s="1" customFormat="1" ht="16.5" customHeight="1">
      <c r="B1172" s="33"/>
      <c r="C1172" s="137" t="s">
        <v>1829</v>
      </c>
      <c r="D1172" s="137" t="s">
        <v>163</v>
      </c>
      <c r="E1172" s="138" t="s">
        <v>1830</v>
      </c>
      <c r="F1172" s="139" t="s">
        <v>1831</v>
      </c>
      <c r="G1172" s="140" t="s">
        <v>245</v>
      </c>
      <c r="H1172" s="141">
        <v>1</v>
      </c>
      <c r="I1172" s="142"/>
      <c r="J1172" s="143">
        <f t="shared" si="30"/>
        <v>0</v>
      </c>
      <c r="K1172" s="139" t="s">
        <v>230</v>
      </c>
      <c r="L1172" s="33"/>
      <c r="M1172" s="144" t="s">
        <v>1</v>
      </c>
      <c r="N1172" s="145" t="s">
        <v>48</v>
      </c>
      <c r="P1172" s="146">
        <f t="shared" si="31"/>
        <v>0</v>
      </c>
      <c r="Q1172" s="146">
        <v>0</v>
      </c>
      <c r="R1172" s="146">
        <f t="shared" si="32"/>
        <v>0</v>
      </c>
      <c r="S1172" s="146">
        <v>0</v>
      </c>
      <c r="T1172" s="147">
        <f t="shared" si="33"/>
        <v>0</v>
      </c>
      <c r="AR1172" s="148" t="s">
        <v>242</v>
      </c>
      <c r="AT1172" s="148" t="s">
        <v>163</v>
      </c>
      <c r="AU1172" s="148" t="s">
        <v>92</v>
      </c>
      <c r="AY1172" s="17" t="s">
        <v>161</v>
      </c>
      <c r="BE1172" s="149">
        <f t="shared" si="34"/>
        <v>0</v>
      </c>
      <c r="BF1172" s="149">
        <f t="shared" si="35"/>
        <v>0</v>
      </c>
      <c r="BG1172" s="149">
        <f t="shared" si="36"/>
        <v>0</v>
      </c>
      <c r="BH1172" s="149">
        <f t="shared" si="37"/>
        <v>0</v>
      </c>
      <c r="BI1172" s="149">
        <f t="shared" si="38"/>
        <v>0</v>
      </c>
      <c r="BJ1172" s="17" t="s">
        <v>90</v>
      </c>
      <c r="BK1172" s="149">
        <f t="shared" si="39"/>
        <v>0</v>
      </c>
      <c r="BL1172" s="17" t="s">
        <v>242</v>
      </c>
      <c r="BM1172" s="148" t="s">
        <v>1832</v>
      </c>
    </row>
    <row r="1173" spans="2:65" s="1" customFormat="1" ht="16.5" customHeight="1">
      <c r="B1173" s="33"/>
      <c r="C1173" s="137" t="s">
        <v>1336</v>
      </c>
      <c r="D1173" s="137" t="s">
        <v>163</v>
      </c>
      <c r="E1173" s="138" t="s">
        <v>1833</v>
      </c>
      <c r="F1173" s="139" t="s">
        <v>1834</v>
      </c>
      <c r="G1173" s="140" t="s">
        <v>245</v>
      </c>
      <c r="H1173" s="141">
        <v>1</v>
      </c>
      <c r="I1173" s="142"/>
      <c r="J1173" s="143">
        <f t="shared" si="30"/>
        <v>0</v>
      </c>
      <c r="K1173" s="139" t="s">
        <v>230</v>
      </c>
      <c r="L1173" s="33"/>
      <c r="M1173" s="144" t="s">
        <v>1</v>
      </c>
      <c r="N1173" s="145" t="s">
        <v>48</v>
      </c>
      <c r="P1173" s="146">
        <f t="shared" si="31"/>
        <v>0</v>
      </c>
      <c r="Q1173" s="146">
        <v>0</v>
      </c>
      <c r="R1173" s="146">
        <f t="shared" si="32"/>
        <v>0</v>
      </c>
      <c r="S1173" s="146">
        <v>0</v>
      </c>
      <c r="T1173" s="147">
        <f t="shared" si="33"/>
        <v>0</v>
      </c>
      <c r="AR1173" s="148" t="s">
        <v>242</v>
      </c>
      <c r="AT1173" s="148" t="s">
        <v>163</v>
      </c>
      <c r="AU1173" s="148" t="s">
        <v>92</v>
      </c>
      <c r="AY1173" s="17" t="s">
        <v>161</v>
      </c>
      <c r="BE1173" s="149">
        <f t="shared" si="34"/>
        <v>0</v>
      </c>
      <c r="BF1173" s="149">
        <f t="shared" si="35"/>
        <v>0</v>
      </c>
      <c r="BG1173" s="149">
        <f t="shared" si="36"/>
        <v>0</v>
      </c>
      <c r="BH1173" s="149">
        <f t="shared" si="37"/>
        <v>0</v>
      </c>
      <c r="BI1173" s="149">
        <f t="shared" si="38"/>
        <v>0</v>
      </c>
      <c r="BJ1173" s="17" t="s">
        <v>90</v>
      </c>
      <c r="BK1173" s="149">
        <f t="shared" si="39"/>
        <v>0</v>
      </c>
      <c r="BL1173" s="17" t="s">
        <v>242</v>
      </c>
      <c r="BM1173" s="148" t="s">
        <v>1835</v>
      </c>
    </row>
    <row r="1174" spans="2:65" s="1" customFormat="1" ht="21.75" customHeight="1">
      <c r="B1174" s="33"/>
      <c r="C1174" s="137" t="s">
        <v>1836</v>
      </c>
      <c r="D1174" s="137" t="s">
        <v>163</v>
      </c>
      <c r="E1174" s="138" t="s">
        <v>1837</v>
      </c>
      <c r="F1174" s="139" t="s">
        <v>1838</v>
      </c>
      <c r="G1174" s="140" t="s">
        <v>245</v>
      </c>
      <c r="H1174" s="141">
        <v>1</v>
      </c>
      <c r="I1174" s="142"/>
      <c r="J1174" s="143">
        <f t="shared" si="30"/>
        <v>0</v>
      </c>
      <c r="K1174" s="139" t="s">
        <v>230</v>
      </c>
      <c r="L1174" s="33"/>
      <c r="M1174" s="144" t="s">
        <v>1</v>
      </c>
      <c r="N1174" s="145" t="s">
        <v>48</v>
      </c>
      <c r="P1174" s="146">
        <f t="shared" si="31"/>
        <v>0</v>
      </c>
      <c r="Q1174" s="146">
        <v>0</v>
      </c>
      <c r="R1174" s="146">
        <f t="shared" si="32"/>
        <v>0</v>
      </c>
      <c r="S1174" s="146">
        <v>0</v>
      </c>
      <c r="T1174" s="147">
        <f t="shared" si="33"/>
        <v>0</v>
      </c>
      <c r="AR1174" s="148" t="s">
        <v>242</v>
      </c>
      <c r="AT1174" s="148" t="s">
        <v>163</v>
      </c>
      <c r="AU1174" s="148" t="s">
        <v>92</v>
      </c>
      <c r="AY1174" s="17" t="s">
        <v>161</v>
      </c>
      <c r="BE1174" s="149">
        <f t="shared" si="34"/>
        <v>0</v>
      </c>
      <c r="BF1174" s="149">
        <f t="shared" si="35"/>
        <v>0</v>
      </c>
      <c r="BG1174" s="149">
        <f t="shared" si="36"/>
        <v>0</v>
      </c>
      <c r="BH1174" s="149">
        <f t="shared" si="37"/>
        <v>0</v>
      </c>
      <c r="BI1174" s="149">
        <f t="shared" si="38"/>
        <v>0</v>
      </c>
      <c r="BJ1174" s="17" t="s">
        <v>90</v>
      </c>
      <c r="BK1174" s="149">
        <f t="shared" si="39"/>
        <v>0</v>
      </c>
      <c r="BL1174" s="17" t="s">
        <v>242</v>
      </c>
      <c r="BM1174" s="148" t="s">
        <v>1839</v>
      </c>
    </row>
    <row r="1175" spans="2:65" s="1" customFormat="1" ht="21.75" customHeight="1">
      <c r="B1175" s="33"/>
      <c r="C1175" s="137" t="s">
        <v>1341</v>
      </c>
      <c r="D1175" s="137" t="s">
        <v>163</v>
      </c>
      <c r="E1175" s="138" t="s">
        <v>1840</v>
      </c>
      <c r="F1175" s="139" t="s">
        <v>1841</v>
      </c>
      <c r="G1175" s="140" t="s">
        <v>245</v>
      </c>
      <c r="H1175" s="141">
        <v>1</v>
      </c>
      <c r="I1175" s="142"/>
      <c r="J1175" s="143">
        <f t="shared" si="30"/>
        <v>0</v>
      </c>
      <c r="K1175" s="139" t="s">
        <v>230</v>
      </c>
      <c r="L1175" s="33"/>
      <c r="M1175" s="144" t="s">
        <v>1</v>
      </c>
      <c r="N1175" s="145" t="s">
        <v>48</v>
      </c>
      <c r="P1175" s="146">
        <f t="shared" si="31"/>
        <v>0</v>
      </c>
      <c r="Q1175" s="146">
        <v>0</v>
      </c>
      <c r="R1175" s="146">
        <f t="shared" si="32"/>
        <v>0</v>
      </c>
      <c r="S1175" s="146">
        <v>0</v>
      </c>
      <c r="T1175" s="147">
        <f t="shared" si="33"/>
        <v>0</v>
      </c>
      <c r="AR1175" s="148" t="s">
        <v>242</v>
      </c>
      <c r="AT1175" s="148" t="s">
        <v>163</v>
      </c>
      <c r="AU1175" s="148" t="s">
        <v>92</v>
      </c>
      <c r="AY1175" s="17" t="s">
        <v>161</v>
      </c>
      <c r="BE1175" s="149">
        <f t="shared" si="34"/>
        <v>0</v>
      </c>
      <c r="BF1175" s="149">
        <f t="shared" si="35"/>
        <v>0</v>
      </c>
      <c r="BG1175" s="149">
        <f t="shared" si="36"/>
        <v>0</v>
      </c>
      <c r="BH1175" s="149">
        <f t="shared" si="37"/>
        <v>0</v>
      </c>
      <c r="BI1175" s="149">
        <f t="shared" si="38"/>
        <v>0</v>
      </c>
      <c r="BJ1175" s="17" t="s">
        <v>90</v>
      </c>
      <c r="BK1175" s="149">
        <f t="shared" si="39"/>
        <v>0</v>
      </c>
      <c r="BL1175" s="17" t="s">
        <v>242</v>
      </c>
      <c r="BM1175" s="148" t="s">
        <v>1842</v>
      </c>
    </row>
    <row r="1176" spans="2:65" s="1" customFormat="1" ht="21.75" customHeight="1">
      <c r="B1176" s="33"/>
      <c r="C1176" s="137" t="s">
        <v>1843</v>
      </c>
      <c r="D1176" s="137" t="s">
        <v>163</v>
      </c>
      <c r="E1176" s="138" t="s">
        <v>1844</v>
      </c>
      <c r="F1176" s="139" t="s">
        <v>1845</v>
      </c>
      <c r="G1176" s="140" t="s">
        <v>245</v>
      </c>
      <c r="H1176" s="141">
        <v>1</v>
      </c>
      <c r="I1176" s="142"/>
      <c r="J1176" s="143">
        <f t="shared" si="30"/>
        <v>0</v>
      </c>
      <c r="K1176" s="139" t="s">
        <v>230</v>
      </c>
      <c r="L1176" s="33"/>
      <c r="M1176" s="144" t="s">
        <v>1</v>
      </c>
      <c r="N1176" s="145" t="s">
        <v>48</v>
      </c>
      <c r="P1176" s="146">
        <f t="shared" si="31"/>
        <v>0</v>
      </c>
      <c r="Q1176" s="146">
        <v>0</v>
      </c>
      <c r="R1176" s="146">
        <f t="shared" si="32"/>
        <v>0</v>
      </c>
      <c r="S1176" s="146">
        <v>0</v>
      </c>
      <c r="T1176" s="147">
        <f t="shared" si="33"/>
        <v>0</v>
      </c>
      <c r="AR1176" s="148" t="s">
        <v>242</v>
      </c>
      <c r="AT1176" s="148" t="s">
        <v>163</v>
      </c>
      <c r="AU1176" s="148" t="s">
        <v>92</v>
      </c>
      <c r="AY1176" s="17" t="s">
        <v>161</v>
      </c>
      <c r="BE1176" s="149">
        <f t="shared" si="34"/>
        <v>0</v>
      </c>
      <c r="BF1176" s="149">
        <f t="shared" si="35"/>
        <v>0</v>
      </c>
      <c r="BG1176" s="149">
        <f t="shared" si="36"/>
        <v>0</v>
      </c>
      <c r="BH1176" s="149">
        <f t="shared" si="37"/>
        <v>0</v>
      </c>
      <c r="BI1176" s="149">
        <f t="shared" si="38"/>
        <v>0</v>
      </c>
      <c r="BJ1176" s="17" t="s">
        <v>90</v>
      </c>
      <c r="BK1176" s="149">
        <f t="shared" si="39"/>
        <v>0</v>
      </c>
      <c r="BL1176" s="17" t="s">
        <v>242</v>
      </c>
      <c r="BM1176" s="148" t="s">
        <v>1846</v>
      </c>
    </row>
    <row r="1177" spans="2:65" s="1" customFormat="1" ht="21.75" customHeight="1">
      <c r="B1177" s="33"/>
      <c r="C1177" s="137" t="s">
        <v>1346</v>
      </c>
      <c r="D1177" s="137" t="s">
        <v>163</v>
      </c>
      <c r="E1177" s="138" t="s">
        <v>1847</v>
      </c>
      <c r="F1177" s="139" t="s">
        <v>1848</v>
      </c>
      <c r="G1177" s="140" t="s">
        <v>245</v>
      </c>
      <c r="H1177" s="141">
        <v>1</v>
      </c>
      <c r="I1177" s="142"/>
      <c r="J1177" s="143">
        <f t="shared" si="30"/>
        <v>0</v>
      </c>
      <c r="K1177" s="139" t="s">
        <v>230</v>
      </c>
      <c r="L1177" s="33"/>
      <c r="M1177" s="144" t="s">
        <v>1</v>
      </c>
      <c r="N1177" s="145" t="s">
        <v>48</v>
      </c>
      <c r="P1177" s="146">
        <f t="shared" si="31"/>
        <v>0</v>
      </c>
      <c r="Q1177" s="146">
        <v>0</v>
      </c>
      <c r="R1177" s="146">
        <f t="shared" si="32"/>
        <v>0</v>
      </c>
      <c r="S1177" s="146">
        <v>0</v>
      </c>
      <c r="T1177" s="147">
        <f t="shared" si="33"/>
        <v>0</v>
      </c>
      <c r="AR1177" s="148" t="s">
        <v>242</v>
      </c>
      <c r="AT1177" s="148" t="s">
        <v>163</v>
      </c>
      <c r="AU1177" s="148" t="s">
        <v>92</v>
      </c>
      <c r="AY1177" s="17" t="s">
        <v>161</v>
      </c>
      <c r="BE1177" s="149">
        <f t="shared" si="34"/>
        <v>0</v>
      </c>
      <c r="BF1177" s="149">
        <f t="shared" si="35"/>
        <v>0</v>
      </c>
      <c r="BG1177" s="149">
        <f t="shared" si="36"/>
        <v>0</v>
      </c>
      <c r="BH1177" s="149">
        <f t="shared" si="37"/>
        <v>0</v>
      </c>
      <c r="BI1177" s="149">
        <f t="shared" si="38"/>
        <v>0</v>
      </c>
      <c r="BJ1177" s="17" t="s">
        <v>90</v>
      </c>
      <c r="BK1177" s="149">
        <f t="shared" si="39"/>
        <v>0</v>
      </c>
      <c r="BL1177" s="17" t="s">
        <v>242</v>
      </c>
      <c r="BM1177" s="148" t="s">
        <v>1849</v>
      </c>
    </row>
    <row r="1178" spans="2:65" s="1" customFormat="1" ht="21.75" customHeight="1">
      <c r="B1178" s="33"/>
      <c r="C1178" s="137" t="s">
        <v>1850</v>
      </c>
      <c r="D1178" s="137" t="s">
        <v>163</v>
      </c>
      <c r="E1178" s="138" t="s">
        <v>1851</v>
      </c>
      <c r="F1178" s="139" t="s">
        <v>1852</v>
      </c>
      <c r="G1178" s="140" t="s">
        <v>245</v>
      </c>
      <c r="H1178" s="141">
        <v>1</v>
      </c>
      <c r="I1178" s="142"/>
      <c r="J1178" s="143">
        <f t="shared" si="30"/>
        <v>0</v>
      </c>
      <c r="K1178" s="139" t="s">
        <v>230</v>
      </c>
      <c r="L1178" s="33"/>
      <c r="M1178" s="144" t="s">
        <v>1</v>
      </c>
      <c r="N1178" s="145" t="s">
        <v>48</v>
      </c>
      <c r="P1178" s="146">
        <f t="shared" si="31"/>
        <v>0</v>
      </c>
      <c r="Q1178" s="146">
        <v>0</v>
      </c>
      <c r="R1178" s="146">
        <f t="shared" si="32"/>
        <v>0</v>
      </c>
      <c r="S1178" s="146">
        <v>0</v>
      </c>
      <c r="T1178" s="147">
        <f t="shared" si="33"/>
        <v>0</v>
      </c>
      <c r="AR1178" s="148" t="s">
        <v>242</v>
      </c>
      <c r="AT1178" s="148" t="s">
        <v>163</v>
      </c>
      <c r="AU1178" s="148" t="s">
        <v>92</v>
      </c>
      <c r="AY1178" s="17" t="s">
        <v>161</v>
      </c>
      <c r="BE1178" s="149">
        <f t="shared" si="34"/>
        <v>0</v>
      </c>
      <c r="BF1178" s="149">
        <f t="shared" si="35"/>
        <v>0</v>
      </c>
      <c r="BG1178" s="149">
        <f t="shared" si="36"/>
        <v>0</v>
      </c>
      <c r="BH1178" s="149">
        <f t="shared" si="37"/>
        <v>0</v>
      </c>
      <c r="BI1178" s="149">
        <f t="shared" si="38"/>
        <v>0</v>
      </c>
      <c r="BJ1178" s="17" t="s">
        <v>90</v>
      </c>
      <c r="BK1178" s="149">
        <f t="shared" si="39"/>
        <v>0</v>
      </c>
      <c r="BL1178" s="17" t="s">
        <v>242</v>
      </c>
      <c r="BM1178" s="148" t="s">
        <v>1853</v>
      </c>
    </row>
    <row r="1179" spans="2:65" s="1" customFormat="1" ht="21.75" customHeight="1">
      <c r="B1179" s="33"/>
      <c r="C1179" s="137" t="s">
        <v>1351</v>
      </c>
      <c r="D1179" s="137" t="s">
        <v>163</v>
      </c>
      <c r="E1179" s="138" t="s">
        <v>1854</v>
      </c>
      <c r="F1179" s="139" t="s">
        <v>1855</v>
      </c>
      <c r="G1179" s="140" t="s">
        <v>245</v>
      </c>
      <c r="H1179" s="141">
        <v>1</v>
      </c>
      <c r="I1179" s="142"/>
      <c r="J1179" s="143">
        <f t="shared" si="30"/>
        <v>0</v>
      </c>
      <c r="K1179" s="139" t="s">
        <v>230</v>
      </c>
      <c r="L1179" s="33"/>
      <c r="M1179" s="144" t="s">
        <v>1</v>
      </c>
      <c r="N1179" s="145" t="s">
        <v>48</v>
      </c>
      <c r="P1179" s="146">
        <f t="shared" si="31"/>
        <v>0</v>
      </c>
      <c r="Q1179" s="146">
        <v>0</v>
      </c>
      <c r="R1179" s="146">
        <f t="shared" si="32"/>
        <v>0</v>
      </c>
      <c r="S1179" s="146">
        <v>0</v>
      </c>
      <c r="T1179" s="147">
        <f t="shared" si="33"/>
        <v>0</v>
      </c>
      <c r="AR1179" s="148" t="s">
        <v>242</v>
      </c>
      <c r="AT1179" s="148" t="s">
        <v>163</v>
      </c>
      <c r="AU1179" s="148" t="s">
        <v>92</v>
      </c>
      <c r="AY1179" s="17" t="s">
        <v>161</v>
      </c>
      <c r="BE1179" s="149">
        <f t="shared" si="34"/>
        <v>0</v>
      </c>
      <c r="BF1179" s="149">
        <f t="shared" si="35"/>
        <v>0</v>
      </c>
      <c r="BG1179" s="149">
        <f t="shared" si="36"/>
        <v>0</v>
      </c>
      <c r="BH1179" s="149">
        <f t="shared" si="37"/>
        <v>0</v>
      </c>
      <c r="BI1179" s="149">
        <f t="shared" si="38"/>
        <v>0</v>
      </c>
      <c r="BJ1179" s="17" t="s">
        <v>90</v>
      </c>
      <c r="BK1179" s="149">
        <f t="shared" si="39"/>
        <v>0</v>
      </c>
      <c r="BL1179" s="17" t="s">
        <v>242</v>
      </c>
      <c r="BM1179" s="148" t="s">
        <v>1856</v>
      </c>
    </row>
    <row r="1180" spans="2:65" s="1" customFormat="1" ht="16.5" customHeight="1">
      <c r="B1180" s="33"/>
      <c r="C1180" s="137" t="s">
        <v>1857</v>
      </c>
      <c r="D1180" s="137" t="s">
        <v>163</v>
      </c>
      <c r="E1180" s="138" t="s">
        <v>1858</v>
      </c>
      <c r="F1180" s="139" t="s">
        <v>1859</v>
      </c>
      <c r="G1180" s="140" t="s">
        <v>245</v>
      </c>
      <c r="H1180" s="141">
        <v>1</v>
      </c>
      <c r="I1180" s="142"/>
      <c r="J1180" s="143">
        <f t="shared" si="30"/>
        <v>0</v>
      </c>
      <c r="K1180" s="139" t="s">
        <v>230</v>
      </c>
      <c r="L1180" s="33"/>
      <c r="M1180" s="144" t="s">
        <v>1</v>
      </c>
      <c r="N1180" s="145" t="s">
        <v>48</v>
      </c>
      <c r="P1180" s="146">
        <f t="shared" si="31"/>
        <v>0</v>
      </c>
      <c r="Q1180" s="146">
        <v>0</v>
      </c>
      <c r="R1180" s="146">
        <f t="shared" si="32"/>
        <v>0</v>
      </c>
      <c r="S1180" s="146">
        <v>0</v>
      </c>
      <c r="T1180" s="147">
        <f t="shared" si="33"/>
        <v>0</v>
      </c>
      <c r="AR1180" s="148" t="s">
        <v>242</v>
      </c>
      <c r="AT1180" s="148" t="s">
        <v>163</v>
      </c>
      <c r="AU1180" s="148" t="s">
        <v>92</v>
      </c>
      <c r="AY1180" s="17" t="s">
        <v>161</v>
      </c>
      <c r="BE1180" s="149">
        <f t="shared" si="34"/>
        <v>0</v>
      </c>
      <c r="BF1180" s="149">
        <f t="shared" si="35"/>
        <v>0</v>
      </c>
      <c r="BG1180" s="149">
        <f t="shared" si="36"/>
        <v>0</v>
      </c>
      <c r="BH1180" s="149">
        <f t="shared" si="37"/>
        <v>0</v>
      </c>
      <c r="BI1180" s="149">
        <f t="shared" si="38"/>
        <v>0</v>
      </c>
      <c r="BJ1180" s="17" t="s">
        <v>90</v>
      </c>
      <c r="BK1180" s="149">
        <f t="shared" si="39"/>
        <v>0</v>
      </c>
      <c r="BL1180" s="17" t="s">
        <v>242</v>
      </c>
      <c r="BM1180" s="148" t="s">
        <v>1860</v>
      </c>
    </row>
    <row r="1181" spans="2:65" s="1" customFormat="1" ht="16.5" customHeight="1">
      <c r="B1181" s="33"/>
      <c r="C1181" s="137" t="s">
        <v>1355</v>
      </c>
      <c r="D1181" s="137" t="s">
        <v>163</v>
      </c>
      <c r="E1181" s="138" t="s">
        <v>1861</v>
      </c>
      <c r="F1181" s="139" t="s">
        <v>1862</v>
      </c>
      <c r="G1181" s="140" t="s">
        <v>245</v>
      </c>
      <c r="H1181" s="141">
        <v>1</v>
      </c>
      <c r="I1181" s="142"/>
      <c r="J1181" s="143">
        <f t="shared" si="30"/>
        <v>0</v>
      </c>
      <c r="K1181" s="139" t="s">
        <v>230</v>
      </c>
      <c r="L1181" s="33"/>
      <c r="M1181" s="144" t="s">
        <v>1</v>
      </c>
      <c r="N1181" s="145" t="s">
        <v>48</v>
      </c>
      <c r="P1181" s="146">
        <f t="shared" si="31"/>
        <v>0</v>
      </c>
      <c r="Q1181" s="146">
        <v>0</v>
      </c>
      <c r="R1181" s="146">
        <f t="shared" si="32"/>
        <v>0</v>
      </c>
      <c r="S1181" s="146">
        <v>0</v>
      </c>
      <c r="T1181" s="147">
        <f t="shared" si="33"/>
        <v>0</v>
      </c>
      <c r="AR1181" s="148" t="s">
        <v>242</v>
      </c>
      <c r="AT1181" s="148" t="s">
        <v>163</v>
      </c>
      <c r="AU1181" s="148" t="s">
        <v>92</v>
      </c>
      <c r="AY1181" s="17" t="s">
        <v>161</v>
      </c>
      <c r="BE1181" s="149">
        <f t="shared" si="34"/>
        <v>0</v>
      </c>
      <c r="BF1181" s="149">
        <f t="shared" si="35"/>
        <v>0</v>
      </c>
      <c r="BG1181" s="149">
        <f t="shared" si="36"/>
        <v>0</v>
      </c>
      <c r="BH1181" s="149">
        <f t="shared" si="37"/>
        <v>0</v>
      </c>
      <c r="BI1181" s="149">
        <f t="shared" si="38"/>
        <v>0</v>
      </c>
      <c r="BJ1181" s="17" t="s">
        <v>90</v>
      </c>
      <c r="BK1181" s="149">
        <f t="shared" si="39"/>
        <v>0</v>
      </c>
      <c r="BL1181" s="17" t="s">
        <v>242</v>
      </c>
      <c r="BM1181" s="148" t="s">
        <v>1863</v>
      </c>
    </row>
    <row r="1182" spans="2:65" s="1" customFormat="1" ht="16.5" customHeight="1">
      <c r="B1182" s="33"/>
      <c r="C1182" s="137" t="s">
        <v>1864</v>
      </c>
      <c r="D1182" s="137" t="s">
        <v>163</v>
      </c>
      <c r="E1182" s="138" t="s">
        <v>1865</v>
      </c>
      <c r="F1182" s="139" t="s">
        <v>1866</v>
      </c>
      <c r="G1182" s="140" t="s">
        <v>245</v>
      </c>
      <c r="H1182" s="141">
        <v>1</v>
      </c>
      <c r="I1182" s="142"/>
      <c r="J1182" s="143">
        <f t="shared" si="30"/>
        <v>0</v>
      </c>
      <c r="K1182" s="139" t="s">
        <v>230</v>
      </c>
      <c r="L1182" s="33"/>
      <c r="M1182" s="144" t="s">
        <v>1</v>
      </c>
      <c r="N1182" s="145" t="s">
        <v>48</v>
      </c>
      <c r="P1182" s="146">
        <f t="shared" si="31"/>
        <v>0</v>
      </c>
      <c r="Q1182" s="146">
        <v>0</v>
      </c>
      <c r="R1182" s="146">
        <f t="shared" si="32"/>
        <v>0</v>
      </c>
      <c r="S1182" s="146">
        <v>0</v>
      </c>
      <c r="T1182" s="147">
        <f t="shared" si="33"/>
        <v>0</v>
      </c>
      <c r="AR1182" s="148" t="s">
        <v>242</v>
      </c>
      <c r="AT1182" s="148" t="s">
        <v>163</v>
      </c>
      <c r="AU1182" s="148" t="s">
        <v>92</v>
      </c>
      <c r="AY1182" s="17" t="s">
        <v>161</v>
      </c>
      <c r="BE1182" s="149">
        <f t="shared" si="34"/>
        <v>0</v>
      </c>
      <c r="BF1182" s="149">
        <f t="shared" si="35"/>
        <v>0</v>
      </c>
      <c r="BG1182" s="149">
        <f t="shared" si="36"/>
        <v>0</v>
      </c>
      <c r="BH1182" s="149">
        <f t="shared" si="37"/>
        <v>0</v>
      </c>
      <c r="BI1182" s="149">
        <f t="shared" si="38"/>
        <v>0</v>
      </c>
      <c r="BJ1182" s="17" t="s">
        <v>90</v>
      </c>
      <c r="BK1182" s="149">
        <f t="shared" si="39"/>
        <v>0</v>
      </c>
      <c r="BL1182" s="17" t="s">
        <v>242</v>
      </c>
      <c r="BM1182" s="148" t="s">
        <v>1867</v>
      </c>
    </row>
    <row r="1183" spans="2:65" s="1" customFormat="1" ht="16.5" customHeight="1">
      <c r="B1183" s="33"/>
      <c r="C1183" s="137" t="s">
        <v>1360</v>
      </c>
      <c r="D1183" s="137" t="s">
        <v>163</v>
      </c>
      <c r="E1183" s="138" t="s">
        <v>1868</v>
      </c>
      <c r="F1183" s="139" t="s">
        <v>1869</v>
      </c>
      <c r="G1183" s="140" t="s">
        <v>245</v>
      </c>
      <c r="H1183" s="141">
        <v>1</v>
      </c>
      <c r="I1183" s="142"/>
      <c r="J1183" s="143">
        <f t="shared" si="30"/>
        <v>0</v>
      </c>
      <c r="K1183" s="139" t="s">
        <v>230</v>
      </c>
      <c r="L1183" s="33"/>
      <c r="M1183" s="144" t="s">
        <v>1</v>
      </c>
      <c r="N1183" s="145" t="s">
        <v>48</v>
      </c>
      <c r="P1183" s="146">
        <f t="shared" si="31"/>
        <v>0</v>
      </c>
      <c r="Q1183" s="146">
        <v>0</v>
      </c>
      <c r="R1183" s="146">
        <f t="shared" si="32"/>
        <v>0</v>
      </c>
      <c r="S1183" s="146">
        <v>0</v>
      </c>
      <c r="T1183" s="147">
        <f t="shared" si="33"/>
        <v>0</v>
      </c>
      <c r="AR1183" s="148" t="s">
        <v>242</v>
      </c>
      <c r="AT1183" s="148" t="s">
        <v>163</v>
      </c>
      <c r="AU1183" s="148" t="s">
        <v>92</v>
      </c>
      <c r="AY1183" s="17" t="s">
        <v>161</v>
      </c>
      <c r="BE1183" s="149">
        <f t="shared" si="34"/>
        <v>0</v>
      </c>
      <c r="BF1183" s="149">
        <f t="shared" si="35"/>
        <v>0</v>
      </c>
      <c r="BG1183" s="149">
        <f t="shared" si="36"/>
        <v>0</v>
      </c>
      <c r="BH1183" s="149">
        <f t="shared" si="37"/>
        <v>0</v>
      </c>
      <c r="BI1183" s="149">
        <f t="shared" si="38"/>
        <v>0</v>
      </c>
      <c r="BJ1183" s="17" t="s">
        <v>90</v>
      </c>
      <c r="BK1183" s="149">
        <f t="shared" si="39"/>
        <v>0</v>
      </c>
      <c r="BL1183" s="17" t="s">
        <v>242</v>
      </c>
      <c r="BM1183" s="148" t="s">
        <v>1870</v>
      </c>
    </row>
    <row r="1184" spans="2:65" s="1" customFormat="1" ht="16.5" customHeight="1">
      <c r="B1184" s="33"/>
      <c r="C1184" s="137" t="s">
        <v>1871</v>
      </c>
      <c r="D1184" s="137" t="s">
        <v>163</v>
      </c>
      <c r="E1184" s="138" t="s">
        <v>1872</v>
      </c>
      <c r="F1184" s="139" t="s">
        <v>1873</v>
      </c>
      <c r="G1184" s="140" t="s">
        <v>245</v>
      </c>
      <c r="H1184" s="141">
        <v>1</v>
      </c>
      <c r="I1184" s="142"/>
      <c r="J1184" s="143">
        <f t="shared" si="30"/>
        <v>0</v>
      </c>
      <c r="K1184" s="139" t="s">
        <v>230</v>
      </c>
      <c r="L1184" s="33"/>
      <c r="M1184" s="144" t="s">
        <v>1</v>
      </c>
      <c r="N1184" s="145" t="s">
        <v>48</v>
      </c>
      <c r="P1184" s="146">
        <f t="shared" si="31"/>
        <v>0</v>
      </c>
      <c r="Q1184" s="146">
        <v>0</v>
      </c>
      <c r="R1184" s="146">
        <f t="shared" si="32"/>
        <v>0</v>
      </c>
      <c r="S1184" s="146">
        <v>0</v>
      </c>
      <c r="T1184" s="147">
        <f t="shared" si="33"/>
        <v>0</v>
      </c>
      <c r="AR1184" s="148" t="s">
        <v>242</v>
      </c>
      <c r="AT1184" s="148" t="s">
        <v>163</v>
      </c>
      <c r="AU1184" s="148" t="s">
        <v>92</v>
      </c>
      <c r="AY1184" s="17" t="s">
        <v>161</v>
      </c>
      <c r="BE1184" s="149">
        <f t="shared" si="34"/>
        <v>0</v>
      </c>
      <c r="BF1184" s="149">
        <f t="shared" si="35"/>
        <v>0</v>
      </c>
      <c r="BG1184" s="149">
        <f t="shared" si="36"/>
        <v>0</v>
      </c>
      <c r="BH1184" s="149">
        <f t="shared" si="37"/>
        <v>0</v>
      </c>
      <c r="BI1184" s="149">
        <f t="shared" si="38"/>
        <v>0</v>
      </c>
      <c r="BJ1184" s="17" t="s">
        <v>90</v>
      </c>
      <c r="BK1184" s="149">
        <f t="shared" si="39"/>
        <v>0</v>
      </c>
      <c r="BL1184" s="17" t="s">
        <v>242</v>
      </c>
      <c r="BM1184" s="148" t="s">
        <v>1874</v>
      </c>
    </row>
    <row r="1185" spans="2:65" s="1" customFormat="1" ht="16.5" customHeight="1">
      <c r="B1185" s="33"/>
      <c r="C1185" s="137" t="s">
        <v>1364</v>
      </c>
      <c r="D1185" s="137" t="s">
        <v>163</v>
      </c>
      <c r="E1185" s="138" t="s">
        <v>1875</v>
      </c>
      <c r="F1185" s="139" t="s">
        <v>1876</v>
      </c>
      <c r="G1185" s="140" t="s">
        <v>245</v>
      </c>
      <c r="H1185" s="141">
        <v>1</v>
      </c>
      <c r="I1185" s="142"/>
      <c r="J1185" s="143">
        <f t="shared" si="30"/>
        <v>0</v>
      </c>
      <c r="K1185" s="139" t="s">
        <v>230</v>
      </c>
      <c r="L1185" s="33"/>
      <c r="M1185" s="144" t="s">
        <v>1</v>
      </c>
      <c r="N1185" s="145" t="s">
        <v>48</v>
      </c>
      <c r="P1185" s="146">
        <f t="shared" si="31"/>
        <v>0</v>
      </c>
      <c r="Q1185" s="146">
        <v>0</v>
      </c>
      <c r="R1185" s="146">
        <f t="shared" si="32"/>
        <v>0</v>
      </c>
      <c r="S1185" s="146">
        <v>0</v>
      </c>
      <c r="T1185" s="147">
        <f t="shared" si="33"/>
        <v>0</v>
      </c>
      <c r="AR1185" s="148" t="s">
        <v>242</v>
      </c>
      <c r="AT1185" s="148" t="s">
        <v>163</v>
      </c>
      <c r="AU1185" s="148" t="s">
        <v>92</v>
      </c>
      <c r="AY1185" s="17" t="s">
        <v>161</v>
      </c>
      <c r="BE1185" s="149">
        <f t="shared" si="34"/>
        <v>0</v>
      </c>
      <c r="BF1185" s="149">
        <f t="shared" si="35"/>
        <v>0</v>
      </c>
      <c r="BG1185" s="149">
        <f t="shared" si="36"/>
        <v>0</v>
      </c>
      <c r="BH1185" s="149">
        <f t="shared" si="37"/>
        <v>0</v>
      </c>
      <c r="BI1185" s="149">
        <f t="shared" si="38"/>
        <v>0</v>
      </c>
      <c r="BJ1185" s="17" t="s">
        <v>90</v>
      </c>
      <c r="BK1185" s="149">
        <f t="shared" si="39"/>
        <v>0</v>
      </c>
      <c r="BL1185" s="17" t="s">
        <v>242</v>
      </c>
      <c r="BM1185" s="148" t="s">
        <v>1877</v>
      </c>
    </row>
    <row r="1186" spans="2:65" s="1" customFormat="1" ht="16.5" customHeight="1">
      <c r="B1186" s="33"/>
      <c r="C1186" s="137" t="s">
        <v>1878</v>
      </c>
      <c r="D1186" s="137" t="s">
        <v>163</v>
      </c>
      <c r="E1186" s="138" t="s">
        <v>1879</v>
      </c>
      <c r="F1186" s="139" t="s">
        <v>1880</v>
      </c>
      <c r="G1186" s="140" t="s">
        <v>188</v>
      </c>
      <c r="H1186" s="141">
        <v>7.7549999999999999</v>
      </c>
      <c r="I1186" s="142"/>
      <c r="J1186" s="143">
        <f t="shared" si="30"/>
        <v>0</v>
      </c>
      <c r="K1186" s="139" t="s">
        <v>230</v>
      </c>
      <c r="L1186" s="33"/>
      <c r="M1186" s="144" t="s">
        <v>1</v>
      </c>
      <c r="N1186" s="145" t="s">
        <v>48</v>
      </c>
      <c r="P1186" s="146">
        <f t="shared" si="31"/>
        <v>0</v>
      </c>
      <c r="Q1186" s="146">
        <v>0</v>
      </c>
      <c r="R1186" s="146">
        <f t="shared" si="32"/>
        <v>0</v>
      </c>
      <c r="S1186" s="146">
        <v>0</v>
      </c>
      <c r="T1186" s="147">
        <f t="shared" si="33"/>
        <v>0</v>
      </c>
      <c r="AR1186" s="148" t="s">
        <v>242</v>
      </c>
      <c r="AT1186" s="148" t="s">
        <v>163</v>
      </c>
      <c r="AU1186" s="148" t="s">
        <v>92</v>
      </c>
      <c r="AY1186" s="17" t="s">
        <v>161</v>
      </c>
      <c r="BE1186" s="149">
        <f t="shared" si="34"/>
        <v>0</v>
      </c>
      <c r="BF1186" s="149">
        <f t="shared" si="35"/>
        <v>0</v>
      </c>
      <c r="BG1186" s="149">
        <f t="shared" si="36"/>
        <v>0</v>
      </c>
      <c r="BH1186" s="149">
        <f t="shared" si="37"/>
        <v>0</v>
      </c>
      <c r="BI1186" s="149">
        <f t="shared" si="38"/>
        <v>0</v>
      </c>
      <c r="BJ1186" s="17" t="s">
        <v>90</v>
      </c>
      <c r="BK1186" s="149">
        <f t="shared" si="39"/>
        <v>0</v>
      </c>
      <c r="BL1186" s="17" t="s">
        <v>242</v>
      </c>
      <c r="BM1186" s="148" t="s">
        <v>1881</v>
      </c>
    </row>
    <row r="1187" spans="2:65" s="13" customFormat="1" ht="11.25">
      <c r="B1187" s="157"/>
      <c r="D1187" s="151" t="s">
        <v>170</v>
      </c>
      <c r="E1187" s="158" t="s">
        <v>1</v>
      </c>
      <c r="F1187" s="159" t="s">
        <v>1882</v>
      </c>
      <c r="H1187" s="160">
        <v>7.7549999999999999</v>
      </c>
      <c r="I1187" s="161"/>
      <c r="L1187" s="157"/>
      <c r="M1187" s="162"/>
      <c r="T1187" s="163"/>
      <c r="AT1187" s="158" t="s">
        <v>170</v>
      </c>
      <c r="AU1187" s="158" t="s">
        <v>92</v>
      </c>
      <c r="AV1187" s="13" t="s">
        <v>92</v>
      </c>
      <c r="AW1187" s="13" t="s">
        <v>39</v>
      </c>
      <c r="AX1187" s="13" t="s">
        <v>90</v>
      </c>
      <c r="AY1187" s="158" t="s">
        <v>161</v>
      </c>
    </row>
    <row r="1188" spans="2:65" s="1" customFormat="1" ht="16.5" customHeight="1">
      <c r="B1188" s="33"/>
      <c r="C1188" s="137" t="s">
        <v>1369</v>
      </c>
      <c r="D1188" s="137" t="s">
        <v>163</v>
      </c>
      <c r="E1188" s="138" t="s">
        <v>1883</v>
      </c>
      <c r="F1188" s="139" t="s">
        <v>1884</v>
      </c>
      <c r="G1188" s="140" t="s">
        <v>301</v>
      </c>
      <c r="H1188" s="141">
        <v>111.25</v>
      </c>
      <c r="I1188" s="142"/>
      <c r="J1188" s="143">
        <f>ROUND(I1188*H1188,2)</f>
        <v>0</v>
      </c>
      <c r="K1188" s="139" t="s">
        <v>230</v>
      </c>
      <c r="L1188" s="33"/>
      <c r="M1188" s="144" t="s">
        <v>1</v>
      </c>
      <c r="N1188" s="145" t="s">
        <v>48</v>
      </c>
      <c r="P1188" s="146">
        <f>O1188*H1188</f>
        <v>0</v>
      </c>
      <c r="Q1188" s="146">
        <v>0</v>
      </c>
      <c r="R1188" s="146">
        <f>Q1188*H1188</f>
        <v>0</v>
      </c>
      <c r="S1188" s="146">
        <v>0</v>
      </c>
      <c r="T1188" s="147">
        <f>S1188*H1188</f>
        <v>0</v>
      </c>
      <c r="AR1188" s="148" t="s">
        <v>242</v>
      </c>
      <c r="AT1188" s="148" t="s">
        <v>163</v>
      </c>
      <c r="AU1188" s="148" t="s">
        <v>92</v>
      </c>
      <c r="AY1188" s="17" t="s">
        <v>161</v>
      </c>
      <c r="BE1188" s="149">
        <f>IF(N1188="základní",J1188,0)</f>
        <v>0</v>
      </c>
      <c r="BF1188" s="149">
        <f>IF(N1188="snížená",J1188,0)</f>
        <v>0</v>
      </c>
      <c r="BG1188" s="149">
        <f>IF(N1188="zákl. přenesená",J1188,0)</f>
        <v>0</v>
      </c>
      <c r="BH1188" s="149">
        <f>IF(N1188="sníž. přenesená",J1188,0)</f>
        <v>0</v>
      </c>
      <c r="BI1188" s="149">
        <f>IF(N1188="nulová",J1188,0)</f>
        <v>0</v>
      </c>
      <c r="BJ1188" s="17" t="s">
        <v>90</v>
      </c>
      <c r="BK1188" s="149">
        <f>ROUND(I1188*H1188,2)</f>
        <v>0</v>
      </c>
      <c r="BL1188" s="17" t="s">
        <v>242</v>
      </c>
      <c r="BM1188" s="148" t="s">
        <v>1885</v>
      </c>
    </row>
    <row r="1189" spans="2:65" s="13" customFormat="1" ht="22.5">
      <c r="B1189" s="157"/>
      <c r="D1189" s="151" t="s">
        <v>170</v>
      </c>
      <c r="E1189" s="158" t="s">
        <v>1</v>
      </c>
      <c r="F1189" s="159" t="s">
        <v>1886</v>
      </c>
      <c r="H1189" s="160">
        <v>111.25</v>
      </c>
      <c r="I1189" s="161"/>
      <c r="L1189" s="157"/>
      <c r="M1189" s="162"/>
      <c r="T1189" s="163"/>
      <c r="AT1189" s="158" t="s">
        <v>170</v>
      </c>
      <c r="AU1189" s="158" t="s">
        <v>92</v>
      </c>
      <c r="AV1189" s="13" t="s">
        <v>92</v>
      </c>
      <c r="AW1189" s="13" t="s">
        <v>39</v>
      </c>
      <c r="AX1189" s="13" t="s">
        <v>90</v>
      </c>
      <c r="AY1189" s="158" t="s">
        <v>161</v>
      </c>
    </row>
    <row r="1190" spans="2:65" s="1" customFormat="1" ht="24.2" customHeight="1">
      <c r="B1190" s="33"/>
      <c r="C1190" s="137" t="s">
        <v>1887</v>
      </c>
      <c r="D1190" s="137" t="s">
        <v>163</v>
      </c>
      <c r="E1190" s="138" t="s">
        <v>1888</v>
      </c>
      <c r="F1190" s="139" t="s">
        <v>1889</v>
      </c>
      <c r="G1190" s="140" t="s">
        <v>188</v>
      </c>
      <c r="H1190" s="141">
        <v>18.664999999999999</v>
      </c>
      <c r="I1190" s="142"/>
      <c r="J1190" s="143">
        <f>ROUND(I1190*H1190,2)</f>
        <v>0</v>
      </c>
      <c r="K1190" s="139" t="s">
        <v>167</v>
      </c>
      <c r="L1190" s="33"/>
      <c r="M1190" s="144" t="s">
        <v>1</v>
      </c>
      <c r="N1190" s="145" t="s">
        <v>48</v>
      </c>
      <c r="P1190" s="146">
        <f>O1190*H1190</f>
        <v>0</v>
      </c>
      <c r="Q1190" s="146">
        <v>2.5999999999999998E-4</v>
      </c>
      <c r="R1190" s="146">
        <f>Q1190*H1190</f>
        <v>4.8528999999999994E-3</v>
      </c>
      <c r="S1190" s="146">
        <v>0</v>
      </c>
      <c r="T1190" s="147">
        <f>S1190*H1190</f>
        <v>0</v>
      </c>
      <c r="AR1190" s="148" t="s">
        <v>242</v>
      </c>
      <c r="AT1190" s="148" t="s">
        <v>163</v>
      </c>
      <c r="AU1190" s="148" t="s">
        <v>92</v>
      </c>
      <c r="AY1190" s="17" t="s">
        <v>161</v>
      </c>
      <c r="BE1190" s="149">
        <f>IF(N1190="základní",J1190,0)</f>
        <v>0</v>
      </c>
      <c r="BF1190" s="149">
        <f>IF(N1190="snížená",J1190,0)</f>
        <v>0</v>
      </c>
      <c r="BG1190" s="149">
        <f>IF(N1190="zákl. přenesená",J1190,0)</f>
        <v>0</v>
      </c>
      <c r="BH1190" s="149">
        <f>IF(N1190="sníž. přenesená",J1190,0)</f>
        <v>0</v>
      </c>
      <c r="BI1190" s="149">
        <f>IF(N1190="nulová",J1190,0)</f>
        <v>0</v>
      </c>
      <c r="BJ1190" s="17" t="s">
        <v>90</v>
      </c>
      <c r="BK1190" s="149">
        <f>ROUND(I1190*H1190,2)</f>
        <v>0</v>
      </c>
      <c r="BL1190" s="17" t="s">
        <v>242</v>
      </c>
      <c r="BM1190" s="148" t="s">
        <v>1890</v>
      </c>
    </row>
    <row r="1191" spans="2:65" s="13" customFormat="1" ht="11.25">
      <c r="B1191" s="157"/>
      <c r="D1191" s="151" t="s">
        <v>170</v>
      </c>
      <c r="E1191" s="158" t="s">
        <v>1</v>
      </c>
      <c r="F1191" s="159" t="s">
        <v>1891</v>
      </c>
      <c r="H1191" s="160">
        <v>18.664999999999999</v>
      </c>
      <c r="I1191" s="161"/>
      <c r="L1191" s="157"/>
      <c r="M1191" s="162"/>
      <c r="T1191" s="163"/>
      <c r="AT1191" s="158" t="s">
        <v>170</v>
      </c>
      <c r="AU1191" s="158" t="s">
        <v>92</v>
      </c>
      <c r="AV1191" s="13" t="s">
        <v>92</v>
      </c>
      <c r="AW1191" s="13" t="s">
        <v>39</v>
      </c>
      <c r="AX1191" s="13" t="s">
        <v>90</v>
      </c>
      <c r="AY1191" s="158" t="s">
        <v>161</v>
      </c>
    </row>
    <row r="1192" spans="2:65" s="1" customFormat="1" ht="24.2" customHeight="1">
      <c r="B1192" s="33"/>
      <c r="C1192" s="137" t="s">
        <v>1373</v>
      </c>
      <c r="D1192" s="137" t="s">
        <v>163</v>
      </c>
      <c r="E1192" s="138" t="s">
        <v>1892</v>
      </c>
      <c r="F1192" s="139" t="s">
        <v>1893</v>
      </c>
      <c r="G1192" s="140" t="s">
        <v>188</v>
      </c>
      <c r="H1192" s="141">
        <v>624.36500000000001</v>
      </c>
      <c r="I1192" s="142"/>
      <c r="J1192" s="143">
        <f>ROUND(I1192*H1192,2)</f>
        <v>0</v>
      </c>
      <c r="K1192" s="139" t="s">
        <v>167</v>
      </c>
      <c r="L1192" s="33"/>
      <c r="M1192" s="144" t="s">
        <v>1</v>
      </c>
      <c r="N1192" s="145" t="s">
        <v>48</v>
      </c>
      <c r="P1192" s="146">
        <f>O1192*H1192</f>
        <v>0</v>
      </c>
      <c r="Q1192" s="146">
        <v>2.5999999999999998E-4</v>
      </c>
      <c r="R1192" s="146">
        <f>Q1192*H1192</f>
        <v>0.16233489999999998</v>
      </c>
      <c r="S1192" s="146">
        <v>0</v>
      </c>
      <c r="T1192" s="147">
        <f>S1192*H1192</f>
        <v>0</v>
      </c>
      <c r="AR1192" s="148" t="s">
        <v>242</v>
      </c>
      <c r="AT1192" s="148" t="s">
        <v>163</v>
      </c>
      <c r="AU1192" s="148" t="s">
        <v>92</v>
      </c>
      <c r="AY1192" s="17" t="s">
        <v>161</v>
      </c>
      <c r="BE1192" s="149">
        <f>IF(N1192="základní",J1192,0)</f>
        <v>0</v>
      </c>
      <c r="BF1192" s="149">
        <f>IF(N1192="snížená",J1192,0)</f>
        <v>0</v>
      </c>
      <c r="BG1192" s="149">
        <f>IF(N1192="zákl. přenesená",J1192,0)</f>
        <v>0</v>
      </c>
      <c r="BH1192" s="149">
        <f>IF(N1192="sníž. přenesená",J1192,0)</f>
        <v>0</v>
      </c>
      <c r="BI1192" s="149">
        <f>IF(N1192="nulová",J1192,0)</f>
        <v>0</v>
      </c>
      <c r="BJ1192" s="17" t="s">
        <v>90</v>
      </c>
      <c r="BK1192" s="149">
        <f>ROUND(I1192*H1192,2)</f>
        <v>0</v>
      </c>
      <c r="BL1192" s="17" t="s">
        <v>242</v>
      </c>
      <c r="BM1192" s="148" t="s">
        <v>1894</v>
      </c>
    </row>
    <row r="1193" spans="2:65" s="13" customFormat="1" ht="33.75">
      <c r="B1193" s="157"/>
      <c r="D1193" s="151" t="s">
        <v>170</v>
      </c>
      <c r="E1193" s="158" t="s">
        <v>1</v>
      </c>
      <c r="F1193" s="159" t="s">
        <v>1895</v>
      </c>
      <c r="H1193" s="160">
        <v>390.4</v>
      </c>
      <c r="I1193" s="161"/>
      <c r="L1193" s="157"/>
      <c r="M1193" s="162"/>
      <c r="T1193" s="163"/>
      <c r="AT1193" s="158" t="s">
        <v>170</v>
      </c>
      <c r="AU1193" s="158" t="s">
        <v>92</v>
      </c>
      <c r="AV1193" s="13" t="s">
        <v>92</v>
      </c>
      <c r="AW1193" s="13" t="s">
        <v>39</v>
      </c>
      <c r="AX1193" s="13" t="s">
        <v>83</v>
      </c>
      <c r="AY1193" s="158" t="s">
        <v>161</v>
      </c>
    </row>
    <row r="1194" spans="2:65" s="13" customFormat="1" ht="33.75">
      <c r="B1194" s="157"/>
      <c r="D1194" s="151" t="s">
        <v>170</v>
      </c>
      <c r="E1194" s="158" t="s">
        <v>1</v>
      </c>
      <c r="F1194" s="159" t="s">
        <v>1896</v>
      </c>
      <c r="H1194" s="160">
        <v>136.95500000000001</v>
      </c>
      <c r="I1194" s="161"/>
      <c r="L1194" s="157"/>
      <c r="M1194" s="162"/>
      <c r="T1194" s="163"/>
      <c r="AT1194" s="158" t="s">
        <v>170</v>
      </c>
      <c r="AU1194" s="158" t="s">
        <v>92</v>
      </c>
      <c r="AV1194" s="13" t="s">
        <v>92</v>
      </c>
      <c r="AW1194" s="13" t="s">
        <v>39</v>
      </c>
      <c r="AX1194" s="13" t="s">
        <v>83</v>
      </c>
      <c r="AY1194" s="158" t="s">
        <v>161</v>
      </c>
    </row>
    <row r="1195" spans="2:65" s="13" customFormat="1" ht="33.75">
      <c r="B1195" s="157"/>
      <c r="D1195" s="151" t="s">
        <v>170</v>
      </c>
      <c r="E1195" s="158" t="s">
        <v>1</v>
      </c>
      <c r="F1195" s="159" t="s">
        <v>1897</v>
      </c>
      <c r="H1195" s="160">
        <v>97.01</v>
      </c>
      <c r="I1195" s="161"/>
      <c r="L1195" s="157"/>
      <c r="M1195" s="162"/>
      <c r="T1195" s="163"/>
      <c r="AT1195" s="158" t="s">
        <v>170</v>
      </c>
      <c r="AU1195" s="158" t="s">
        <v>92</v>
      </c>
      <c r="AV1195" s="13" t="s">
        <v>92</v>
      </c>
      <c r="AW1195" s="13" t="s">
        <v>39</v>
      </c>
      <c r="AX1195" s="13" t="s">
        <v>83</v>
      </c>
      <c r="AY1195" s="158" t="s">
        <v>161</v>
      </c>
    </row>
    <row r="1196" spans="2:65" s="14" customFormat="1" ht="11.25">
      <c r="B1196" s="167"/>
      <c r="D1196" s="151" t="s">
        <v>170</v>
      </c>
      <c r="E1196" s="168" t="s">
        <v>1</v>
      </c>
      <c r="F1196" s="169" t="s">
        <v>237</v>
      </c>
      <c r="H1196" s="170">
        <v>624.36500000000001</v>
      </c>
      <c r="I1196" s="171"/>
      <c r="L1196" s="167"/>
      <c r="M1196" s="172"/>
      <c r="T1196" s="173"/>
      <c r="AT1196" s="168" t="s">
        <v>170</v>
      </c>
      <c r="AU1196" s="168" t="s">
        <v>92</v>
      </c>
      <c r="AV1196" s="14" t="s">
        <v>168</v>
      </c>
      <c r="AW1196" s="14" t="s">
        <v>39</v>
      </c>
      <c r="AX1196" s="14" t="s">
        <v>90</v>
      </c>
      <c r="AY1196" s="168" t="s">
        <v>161</v>
      </c>
    </row>
    <row r="1197" spans="2:65" s="1" customFormat="1" ht="33" customHeight="1">
      <c r="B1197" s="33"/>
      <c r="C1197" s="137" t="s">
        <v>1898</v>
      </c>
      <c r="D1197" s="137" t="s">
        <v>163</v>
      </c>
      <c r="E1197" s="138" t="s">
        <v>1899</v>
      </c>
      <c r="F1197" s="139" t="s">
        <v>1900</v>
      </c>
      <c r="G1197" s="140" t="s">
        <v>188</v>
      </c>
      <c r="H1197" s="141">
        <v>12.525</v>
      </c>
      <c r="I1197" s="142"/>
      <c r="J1197" s="143">
        <f>ROUND(I1197*H1197,2)</f>
        <v>0</v>
      </c>
      <c r="K1197" s="139" t="s">
        <v>167</v>
      </c>
      <c r="L1197" s="33"/>
      <c r="M1197" s="144" t="s">
        <v>1</v>
      </c>
      <c r="N1197" s="145" t="s">
        <v>48</v>
      </c>
      <c r="P1197" s="146">
        <f>O1197*H1197</f>
        <v>0</v>
      </c>
      <c r="Q1197" s="146">
        <v>2.7E-4</v>
      </c>
      <c r="R1197" s="146">
        <f>Q1197*H1197</f>
        <v>3.3817500000000002E-3</v>
      </c>
      <c r="S1197" s="146">
        <v>0</v>
      </c>
      <c r="T1197" s="147">
        <f>S1197*H1197</f>
        <v>0</v>
      </c>
      <c r="AR1197" s="148" t="s">
        <v>242</v>
      </c>
      <c r="AT1197" s="148" t="s">
        <v>163</v>
      </c>
      <c r="AU1197" s="148" t="s">
        <v>92</v>
      </c>
      <c r="AY1197" s="17" t="s">
        <v>161</v>
      </c>
      <c r="BE1197" s="149">
        <f>IF(N1197="základní",J1197,0)</f>
        <v>0</v>
      </c>
      <c r="BF1197" s="149">
        <f>IF(N1197="snížená",J1197,0)</f>
        <v>0</v>
      </c>
      <c r="BG1197" s="149">
        <f>IF(N1197="zákl. přenesená",J1197,0)</f>
        <v>0</v>
      </c>
      <c r="BH1197" s="149">
        <f>IF(N1197="sníž. přenesená",J1197,0)</f>
        <v>0</v>
      </c>
      <c r="BI1197" s="149">
        <f>IF(N1197="nulová",J1197,0)</f>
        <v>0</v>
      </c>
      <c r="BJ1197" s="17" t="s">
        <v>90</v>
      </c>
      <c r="BK1197" s="149">
        <f>ROUND(I1197*H1197,2)</f>
        <v>0</v>
      </c>
      <c r="BL1197" s="17" t="s">
        <v>242</v>
      </c>
      <c r="BM1197" s="148" t="s">
        <v>1901</v>
      </c>
    </row>
    <row r="1198" spans="2:65" s="13" customFormat="1" ht="11.25">
      <c r="B1198" s="157"/>
      <c r="D1198" s="151" t="s">
        <v>170</v>
      </c>
      <c r="E1198" s="158" t="s">
        <v>1</v>
      </c>
      <c r="F1198" s="159" t="s">
        <v>1902</v>
      </c>
      <c r="H1198" s="160">
        <v>12.525</v>
      </c>
      <c r="I1198" s="161"/>
      <c r="L1198" s="157"/>
      <c r="M1198" s="162"/>
      <c r="T1198" s="163"/>
      <c r="AT1198" s="158" t="s">
        <v>170</v>
      </c>
      <c r="AU1198" s="158" t="s">
        <v>92</v>
      </c>
      <c r="AV1198" s="13" t="s">
        <v>92</v>
      </c>
      <c r="AW1198" s="13" t="s">
        <v>39</v>
      </c>
      <c r="AX1198" s="13" t="s">
        <v>90</v>
      </c>
      <c r="AY1198" s="158" t="s">
        <v>161</v>
      </c>
    </row>
    <row r="1199" spans="2:65" s="1" customFormat="1" ht="24.2" customHeight="1">
      <c r="B1199" s="33"/>
      <c r="C1199" s="137" t="s">
        <v>1378</v>
      </c>
      <c r="D1199" s="137" t="s">
        <v>163</v>
      </c>
      <c r="E1199" s="138" t="s">
        <v>1903</v>
      </c>
      <c r="F1199" s="139" t="s">
        <v>1904</v>
      </c>
      <c r="G1199" s="140" t="s">
        <v>188</v>
      </c>
      <c r="H1199" s="141">
        <v>28.593</v>
      </c>
      <c r="I1199" s="142"/>
      <c r="J1199" s="143">
        <f>ROUND(I1199*H1199,2)</f>
        <v>0</v>
      </c>
      <c r="K1199" s="139" t="s">
        <v>167</v>
      </c>
      <c r="L1199" s="33"/>
      <c r="M1199" s="144" t="s">
        <v>1</v>
      </c>
      <c r="N1199" s="145" t="s">
        <v>48</v>
      </c>
      <c r="P1199" s="146">
        <f>O1199*H1199</f>
        <v>0</v>
      </c>
      <c r="Q1199" s="146">
        <v>2.5999999999999998E-4</v>
      </c>
      <c r="R1199" s="146">
        <f>Q1199*H1199</f>
        <v>7.4341799999999994E-3</v>
      </c>
      <c r="S1199" s="146">
        <v>0</v>
      </c>
      <c r="T1199" s="147">
        <f>S1199*H1199</f>
        <v>0</v>
      </c>
      <c r="AR1199" s="148" t="s">
        <v>242</v>
      </c>
      <c r="AT1199" s="148" t="s">
        <v>163</v>
      </c>
      <c r="AU1199" s="148" t="s">
        <v>92</v>
      </c>
      <c r="AY1199" s="17" t="s">
        <v>161</v>
      </c>
      <c r="BE1199" s="149">
        <f>IF(N1199="základní",J1199,0)</f>
        <v>0</v>
      </c>
      <c r="BF1199" s="149">
        <f>IF(N1199="snížená",J1199,0)</f>
        <v>0</v>
      </c>
      <c r="BG1199" s="149">
        <f>IF(N1199="zákl. přenesená",J1199,0)</f>
        <v>0</v>
      </c>
      <c r="BH1199" s="149">
        <f>IF(N1199="sníž. přenesená",J1199,0)</f>
        <v>0</v>
      </c>
      <c r="BI1199" s="149">
        <f>IF(N1199="nulová",J1199,0)</f>
        <v>0</v>
      </c>
      <c r="BJ1199" s="17" t="s">
        <v>90</v>
      </c>
      <c r="BK1199" s="149">
        <f>ROUND(I1199*H1199,2)</f>
        <v>0</v>
      </c>
      <c r="BL1199" s="17" t="s">
        <v>242</v>
      </c>
      <c r="BM1199" s="148" t="s">
        <v>1905</v>
      </c>
    </row>
    <row r="1200" spans="2:65" s="13" customFormat="1" ht="22.5">
      <c r="B1200" s="157"/>
      <c r="D1200" s="151" t="s">
        <v>170</v>
      </c>
      <c r="E1200" s="158" t="s">
        <v>1</v>
      </c>
      <c r="F1200" s="159" t="s">
        <v>1906</v>
      </c>
      <c r="H1200" s="160">
        <v>28.593</v>
      </c>
      <c r="I1200" s="161"/>
      <c r="L1200" s="157"/>
      <c r="M1200" s="162"/>
      <c r="T1200" s="163"/>
      <c r="AT1200" s="158" t="s">
        <v>170</v>
      </c>
      <c r="AU1200" s="158" t="s">
        <v>92</v>
      </c>
      <c r="AV1200" s="13" t="s">
        <v>92</v>
      </c>
      <c r="AW1200" s="13" t="s">
        <v>39</v>
      </c>
      <c r="AX1200" s="13" t="s">
        <v>90</v>
      </c>
      <c r="AY1200" s="158" t="s">
        <v>161</v>
      </c>
    </row>
    <row r="1201" spans="2:65" s="1" customFormat="1" ht="33" customHeight="1">
      <c r="B1201" s="33"/>
      <c r="C1201" s="137" t="s">
        <v>1907</v>
      </c>
      <c r="D1201" s="137" t="s">
        <v>163</v>
      </c>
      <c r="E1201" s="138" t="s">
        <v>1908</v>
      </c>
      <c r="F1201" s="139" t="s">
        <v>1909</v>
      </c>
      <c r="G1201" s="140" t="s">
        <v>301</v>
      </c>
      <c r="H1201" s="141">
        <v>1604.76</v>
      </c>
      <c r="I1201" s="142"/>
      <c r="J1201" s="143">
        <f>ROUND(I1201*H1201,2)</f>
        <v>0</v>
      </c>
      <c r="K1201" s="139" t="s">
        <v>167</v>
      </c>
      <c r="L1201" s="33"/>
      <c r="M1201" s="144" t="s">
        <v>1</v>
      </c>
      <c r="N1201" s="145" t="s">
        <v>48</v>
      </c>
      <c r="P1201" s="146">
        <f>O1201*H1201</f>
        <v>0</v>
      </c>
      <c r="Q1201" s="146">
        <v>1.4999999999999999E-4</v>
      </c>
      <c r="R1201" s="146">
        <f>Q1201*H1201</f>
        <v>0.24071399999999998</v>
      </c>
      <c r="S1201" s="146">
        <v>0</v>
      </c>
      <c r="T1201" s="147">
        <f>S1201*H1201</f>
        <v>0</v>
      </c>
      <c r="AR1201" s="148" t="s">
        <v>242</v>
      </c>
      <c r="AT1201" s="148" t="s">
        <v>163</v>
      </c>
      <c r="AU1201" s="148" t="s">
        <v>92</v>
      </c>
      <c r="AY1201" s="17" t="s">
        <v>161</v>
      </c>
      <c r="BE1201" s="149">
        <f>IF(N1201="základní",J1201,0)</f>
        <v>0</v>
      </c>
      <c r="BF1201" s="149">
        <f>IF(N1201="snížená",J1201,0)</f>
        <v>0</v>
      </c>
      <c r="BG1201" s="149">
        <f>IF(N1201="zákl. přenesená",J1201,0)</f>
        <v>0</v>
      </c>
      <c r="BH1201" s="149">
        <f>IF(N1201="sníž. přenesená",J1201,0)</f>
        <v>0</v>
      </c>
      <c r="BI1201" s="149">
        <f>IF(N1201="nulová",J1201,0)</f>
        <v>0</v>
      </c>
      <c r="BJ1201" s="17" t="s">
        <v>90</v>
      </c>
      <c r="BK1201" s="149">
        <f>ROUND(I1201*H1201,2)</f>
        <v>0</v>
      </c>
      <c r="BL1201" s="17" t="s">
        <v>242</v>
      </c>
      <c r="BM1201" s="148" t="s">
        <v>1910</v>
      </c>
    </row>
    <row r="1202" spans="2:65" s="13" customFormat="1" ht="33.75">
      <c r="B1202" s="157"/>
      <c r="D1202" s="151" t="s">
        <v>170</v>
      </c>
      <c r="E1202" s="158" t="s">
        <v>1</v>
      </c>
      <c r="F1202" s="159" t="s">
        <v>1911</v>
      </c>
      <c r="H1202" s="160">
        <v>121.9</v>
      </c>
      <c r="I1202" s="161"/>
      <c r="L1202" s="157"/>
      <c r="M1202" s="162"/>
      <c r="T1202" s="163"/>
      <c r="AT1202" s="158" t="s">
        <v>170</v>
      </c>
      <c r="AU1202" s="158" t="s">
        <v>92</v>
      </c>
      <c r="AV1202" s="13" t="s">
        <v>92</v>
      </c>
      <c r="AW1202" s="13" t="s">
        <v>39</v>
      </c>
      <c r="AX1202" s="13" t="s">
        <v>83</v>
      </c>
      <c r="AY1202" s="158" t="s">
        <v>161</v>
      </c>
    </row>
    <row r="1203" spans="2:65" s="13" customFormat="1" ht="22.5">
      <c r="B1203" s="157"/>
      <c r="D1203" s="151" t="s">
        <v>170</v>
      </c>
      <c r="E1203" s="158" t="s">
        <v>1</v>
      </c>
      <c r="F1203" s="159" t="s">
        <v>1912</v>
      </c>
      <c r="H1203" s="160">
        <v>295.3</v>
      </c>
      <c r="I1203" s="161"/>
      <c r="L1203" s="157"/>
      <c r="M1203" s="162"/>
      <c r="T1203" s="163"/>
      <c r="AT1203" s="158" t="s">
        <v>170</v>
      </c>
      <c r="AU1203" s="158" t="s">
        <v>92</v>
      </c>
      <c r="AV1203" s="13" t="s">
        <v>92</v>
      </c>
      <c r="AW1203" s="13" t="s">
        <v>39</v>
      </c>
      <c r="AX1203" s="13" t="s">
        <v>83</v>
      </c>
      <c r="AY1203" s="158" t="s">
        <v>161</v>
      </c>
    </row>
    <row r="1204" spans="2:65" s="13" customFormat="1" ht="22.5">
      <c r="B1204" s="157"/>
      <c r="D1204" s="151" t="s">
        <v>170</v>
      </c>
      <c r="E1204" s="158" t="s">
        <v>1</v>
      </c>
      <c r="F1204" s="159" t="s">
        <v>1913</v>
      </c>
      <c r="H1204" s="160">
        <v>348</v>
      </c>
      <c r="I1204" s="161"/>
      <c r="L1204" s="157"/>
      <c r="M1204" s="162"/>
      <c r="T1204" s="163"/>
      <c r="AT1204" s="158" t="s">
        <v>170</v>
      </c>
      <c r="AU1204" s="158" t="s">
        <v>92</v>
      </c>
      <c r="AV1204" s="13" t="s">
        <v>92</v>
      </c>
      <c r="AW1204" s="13" t="s">
        <v>39</v>
      </c>
      <c r="AX1204" s="13" t="s">
        <v>83</v>
      </c>
      <c r="AY1204" s="158" t="s">
        <v>161</v>
      </c>
    </row>
    <row r="1205" spans="2:65" s="13" customFormat="1" ht="33.75">
      <c r="B1205" s="157"/>
      <c r="D1205" s="151" t="s">
        <v>170</v>
      </c>
      <c r="E1205" s="158" t="s">
        <v>1</v>
      </c>
      <c r="F1205" s="159" t="s">
        <v>1914</v>
      </c>
      <c r="H1205" s="160">
        <v>150.5</v>
      </c>
      <c r="I1205" s="161"/>
      <c r="L1205" s="157"/>
      <c r="M1205" s="162"/>
      <c r="T1205" s="163"/>
      <c r="AT1205" s="158" t="s">
        <v>170</v>
      </c>
      <c r="AU1205" s="158" t="s">
        <v>92</v>
      </c>
      <c r="AV1205" s="13" t="s">
        <v>92</v>
      </c>
      <c r="AW1205" s="13" t="s">
        <v>39</v>
      </c>
      <c r="AX1205" s="13" t="s">
        <v>83</v>
      </c>
      <c r="AY1205" s="158" t="s">
        <v>161</v>
      </c>
    </row>
    <row r="1206" spans="2:65" s="13" customFormat="1" ht="33.75">
      <c r="B1206" s="157"/>
      <c r="D1206" s="151" t="s">
        <v>170</v>
      </c>
      <c r="E1206" s="158" t="s">
        <v>1</v>
      </c>
      <c r="F1206" s="159" t="s">
        <v>1915</v>
      </c>
      <c r="H1206" s="160">
        <v>155.1</v>
      </c>
      <c r="I1206" s="161"/>
      <c r="L1206" s="157"/>
      <c r="M1206" s="162"/>
      <c r="T1206" s="163"/>
      <c r="AT1206" s="158" t="s">
        <v>170</v>
      </c>
      <c r="AU1206" s="158" t="s">
        <v>92</v>
      </c>
      <c r="AV1206" s="13" t="s">
        <v>92</v>
      </c>
      <c r="AW1206" s="13" t="s">
        <v>39</v>
      </c>
      <c r="AX1206" s="13" t="s">
        <v>83</v>
      </c>
      <c r="AY1206" s="158" t="s">
        <v>161</v>
      </c>
    </row>
    <row r="1207" spans="2:65" s="13" customFormat="1" ht="22.5">
      <c r="B1207" s="157"/>
      <c r="D1207" s="151" t="s">
        <v>170</v>
      </c>
      <c r="E1207" s="158" t="s">
        <v>1</v>
      </c>
      <c r="F1207" s="159" t="s">
        <v>1916</v>
      </c>
      <c r="H1207" s="160">
        <v>459.56</v>
      </c>
      <c r="I1207" s="161"/>
      <c r="L1207" s="157"/>
      <c r="M1207" s="162"/>
      <c r="T1207" s="163"/>
      <c r="AT1207" s="158" t="s">
        <v>170</v>
      </c>
      <c r="AU1207" s="158" t="s">
        <v>92</v>
      </c>
      <c r="AV1207" s="13" t="s">
        <v>92</v>
      </c>
      <c r="AW1207" s="13" t="s">
        <v>39</v>
      </c>
      <c r="AX1207" s="13" t="s">
        <v>83</v>
      </c>
      <c r="AY1207" s="158" t="s">
        <v>161</v>
      </c>
    </row>
    <row r="1208" spans="2:65" s="13" customFormat="1" ht="22.5">
      <c r="B1208" s="157"/>
      <c r="D1208" s="151" t="s">
        <v>170</v>
      </c>
      <c r="E1208" s="158" t="s">
        <v>1</v>
      </c>
      <c r="F1208" s="159" t="s">
        <v>1917</v>
      </c>
      <c r="H1208" s="160">
        <v>74.400000000000006</v>
      </c>
      <c r="I1208" s="161"/>
      <c r="L1208" s="157"/>
      <c r="M1208" s="162"/>
      <c r="T1208" s="163"/>
      <c r="AT1208" s="158" t="s">
        <v>170</v>
      </c>
      <c r="AU1208" s="158" t="s">
        <v>92</v>
      </c>
      <c r="AV1208" s="13" t="s">
        <v>92</v>
      </c>
      <c r="AW1208" s="13" t="s">
        <v>39</v>
      </c>
      <c r="AX1208" s="13" t="s">
        <v>83</v>
      </c>
      <c r="AY1208" s="158" t="s">
        <v>161</v>
      </c>
    </row>
    <row r="1209" spans="2:65" s="14" customFormat="1" ht="11.25">
      <c r="B1209" s="167"/>
      <c r="D1209" s="151" t="s">
        <v>170</v>
      </c>
      <c r="E1209" s="168" t="s">
        <v>1</v>
      </c>
      <c r="F1209" s="169" t="s">
        <v>237</v>
      </c>
      <c r="H1209" s="170">
        <v>1604.76</v>
      </c>
      <c r="I1209" s="171"/>
      <c r="L1209" s="167"/>
      <c r="M1209" s="172"/>
      <c r="T1209" s="173"/>
      <c r="AT1209" s="168" t="s">
        <v>170</v>
      </c>
      <c r="AU1209" s="168" t="s">
        <v>92</v>
      </c>
      <c r="AV1209" s="14" t="s">
        <v>168</v>
      </c>
      <c r="AW1209" s="14" t="s">
        <v>39</v>
      </c>
      <c r="AX1209" s="14" t="s">
        <v>90</v>
      </c>
      <c r="AY1209" s="168" t="s">
        <v>161</v>
      </c>
    </row>
    <row r="1210" spans="2:65" s="1" customFormat="1" ht="24.2" customHeight="1">
      <c r="B1210" s="33"/>
      <c r="C1210" s="137" t="s">
        <v>1392</v>
      </c>
      <c r="D1210" s="137" t="s">
        <v>163</v>
      </c>
      <c r="E1210" s="138" t="s">
        <v>1918</v>
      </c>
      <c r="F1210" s="139" t="s">
        <v>1919</v>
      </c>
      <c r="G1210" s="140" t="s">
        <v>245</v>
      </c>
      <c r="H1210" s="141">
        <v>39</v>
      </c>
      <c r="I1210" s="142"/>
      <c r="J1210" s="143">
        <f>ROUND(I1210*H1210,2)</f>
        <v>0</v>
      </c>
      <c r="K1210" s="139" t="s">
        <v>167</v>
      </c>
      <c r="L1210" s="33"/>
      <c r="M1210" s="144" t="s">
        <v>1</v>
      </c>
      <c r="N1210" s="145" t="s">
        <v>48</v>
      </c>
      <c r="P1210" s="146">
        <f>O1210*H1210</f>
        <v>0</v>
      </c>
      <c r="Q1210" s="146">
        <v>4.4999999999999999E-4</v>
      </c>
      <c r="R1210" s="146">
        <f>Q1210*H1210</f>
        <v>1.755E-2</v>
      </c>
      <c r="S1210" s="146">
        <v>0</v>
      </c>
      <c r="T1210" s="147">
        <f>S1210*H1210</f>
        <v>0</v>
      </c>
      <c r="AR1210" s="148" t="s">
        <v>242</v>
      </c>
      <c r="AT1210" s="148" t="s">
        <v>163</v>
      </c>
      <c r="AU1210" s="148" t="s">
        <v>92</v>
      </c>
      <c r="AY1210" s="17" t="s">
        <v>161</v>
      </c>
      <c r="BE1210" s="149">
        <f>IF(N1210="základní",J1210,0)</f>
        <v>0</v>
      </c>
      <c r="BF1210" s="149">
        <f>IF(N1210="snížená",J1210,0)</f>
        <v>0</v>
      </c>
      <c r="BG1210" s="149">
        <f>IF(N1210="zákl. přenesená",J1210,0)</f>
        <v>0</v>
      </c>
      <c r="BH1210" s="149">
        <f>IF(N1210="sníž. přenesená",J1210,0)</f>
        <v>0</v>
      </c>
      <c r="BI1210" s="149">
        <f>IF(N1210="nulová",J1210,0)</f>
        <v>0</v>
      </c>
      <c r="BJ1210" s="17" t="s">
        <v>90</v>
      </c>
      <c r="BK1210" s="149">
        <f>ROUND(I1210*H1210,2)</f>
        <v>0</v>
      </c>
      <c r="BL1210" s="17" t="s">
        <v>242</v>
      </c>
      <c r="BM1210" s="148" t="s">
        <v>1920</v>
      </c>
    </row>
    <row r="1211" spans="2:65" s="1" customFormat="1" ht="37.9" customHeight="1">
      <c r="B1211" s="33"/>
      <c r="C1211" s="137" t="s">
        <v>1921</v>
      </c>
      <c r="D1211" s="137" t="s">
        <v>163</v>
      </c>
      <c r="E1211" s="138" t="s">
        <v>1922</v>
      </c>
      <c r="F1211" s="139" t="s">
        <v>1923</v>
      </c>
      <c r="G1211" s="140" t="s">
        <v>188</v>
      </c>
      <c r="H1211" s="141">
        <v>39</v>
      </c>
      <c r="I1211" s="142"/>
      <c r="J1211" s="143">
        <f>ROUND(I1211*H1211,2)</f>
        <v>0</v>
      </c>
      <c r="K1211" s="139" t="s">
        <v>167</v>
      </c>
      <c r="L1211" s="33"/>
      <c r="M1211" s="144" t="s">
        <v>1</v>
      </c>
      <c r="N1211" s="145" t="s">
        <v>48</v>
      </c>
      <c r="P1211" s="146">
        <f>O1211*H1211</f>
        <v>0</v>
      </c>
      <c r="Q1211" s="146">
        <v>0</v>
      </c>
      <c r="R1211" s="146">
        <f>Q1211*H1211</f>
        <v>0</v>
      </c>
      <c r="S1211" s="146">
        <v>7.62E-3</v>
      </c>
      <c r="T1211" s="147">
        <f>S1211*H1211</f>
        <v>0.29718</v>
      </c>
      <c r="AR1211" s="148" t="s">
        <v>242</v>
      </c>
      <c r="AT1211" s="148" t="s">
        <v>163</v>
      </c>
      <c r="AU1211" s="148" t="s">
        <v>92</v>
      </c>
      <c r="AY1211" s="17" t="s">
        <v>161</v>
      </c>
      <c r="BE1211" s="149">
        <f>IF(N1211="základní",J1211,0)</f>
        <v>0</v>
      </c>
      <c r="BF1211" s="149">
        <f>IF(N1211="snížená",J1211,0)</f>
        <v>0</v>
      </c>
      <c r="BG1211" s="149">
        <f>IF(N1211="zákl. přenesená",J1211,0)</f>
        <v>0</v>
      </c>
      <c r="BH1211" s="149">
        <f>IF(N1211="sníž. přenesená",J1211,0)</f>
        <v>0</v>
      </c>
      <c r="BI1211" s="149">
        <f>IF(N1211="nulová",J1211,0)</f>
        <v>0</v>
      </c>
      <c r="BJ1211" s="17" t="s">
        <v>90</v>
      </c>
      <c r="BK1211" s="149">
        <f>ROUND(I1211*H1211,2)</f>
        <v>0</v>
      </c>
      <c r="BL1211" s="17" t="s">
        <v>242</v>
      </c>
      <c r="BM1211" s="148" t="s">
        <v>1924</v>
      </c>
    </row>
    <row r="1212" spans="2:65" s="1" customFormat="1" ht="24.2" customHeight="1">
      <c r="B1212" s="33"/>
      <c r="C1212" s="137" t="s">
        <v>1397</v>
      </c>
      <c r="D1212" s="137" t="s">
        <v>163</v>
      </c>
      <c r="E1212" s="138" t="s">
        <v>1925</v>
      </c>
      <c r="F1212" s="139" t="s">
        <v>1926</v>
      </c>
      <c r="G1212" s="140" t="s">
        <v>245</v>
      </c>
      <c r="H1212" s="141">
        <v>4</v>
      </c>
      <c r="I1212" s="142"/>
      <c r="J1212" s="143">
        <f>ROUND(I1212*H1212,2)</f>
        <v>0</v>
      </c>
      <c r="K1212" s="139" t="s">
        <v>230</v>
      </c>
      <c r="L1212" s="33"/>
      <c r="M1212" s="144" t="s">
        <v>1</v>
      </c>
      <c r="N1212" s="145" t="s">
        <v>48</v>
      </c>
      <c r="P1212" s="146">
        <f>O1212*H1212</f>
        <v>0</v>
      </c>
      <c r="Q1212" s="146">
        <v>0</v>
      </c>
      <c r="R1212" s="146">
        <f>Q1212*H1212</f>
        <v>0</v>
      </c>
      <c r="S1212" s="146">
        <v>0</v>
      </c>
      <c r="T1212" s="147">
        <f>S1212*H1212</f>
        <v>0</v>
      </c>
      <c r="AR1212" s="148" t="s">
        <v>242</v>
      </c>
      <c r="AT1212" s="148" t="s">
        <v>163</v>
      </c>
      <c r="AU1212" s="148" t="s">
        <v>92</v>
      </c>
      <c r="AY1212" s="17" t="s">
        <v>161</v>
      </c>
      <c r="BE1212" s="149">
        <f>IF(N1212="základní",J1212,0)</f>
        <v>0</v>
      </c>
      <c r="BF1212" s="149">
        <f>IF(N1212="snížená",J1212,0)</f>
        <v>0</v>
      </c>
      <c r="BG1212" s="149">
        <f>IF(N1212="zákl. přenesená",J1212,0)</f>
        <v>0</v>
      </c>
      <c r="BH1212" s="149">
        <f>IF(N1212="sníž. přenesená",J1212,0)</f>
        <v>0</v>
      </c>
      <c r="BI1212" s="149">
        <f>IF(N1212="nulová",J1212,0)</f>
        <v>0</v>
      </c>
      <c r="BJ1212" s="17" t="s">
        <v>90</v>
      </c>
      <c r="BK1212" s="149">
        <f>ROUND(I1212*H1212,2)</f>
        <v>0</v>
      </c>
      <c r="BL1212" s="17" t="s">
        <v>242</v>
      </c>
      <c r="BM1212" s="148" t="s">
        <v>1927</v>
      </c>
    </row>
    <row r="1213" spans="2:65" s="13" customFormat="1" ht="11.25">
      <c r="B1213" s="157"/>
      <c r="D1213" s="151" t="s">
        <v>170</v>
      </c>
      <c r="E1213" s="158" t="s">
        <v>1</v>
      </c>
      <c r="F1213" s="159" t="s">
        <v>1928</v>
      </c>
      <c r="H1213" s="160">
        <v>4</v>
      </c>
      <c r="I1213" s="161"/>
      <c r="L1213" s="157"/>
      <c r="M1213" s="162"/>
      <c r="T1213" s="163"/>
      <c r="AT1213" s="158" t="s">
        <v>170</v>
      </c>
      <c r="AU1213" s="158" t="s">
        <v>92</v>
      </c>
      <c r="AV1213" s="13" t="s">
        <v>92</v>
      </c>
      <c r="AW1213" s="13" t="s">
        <v>39</v>
      </c>
      <c r="AX1213" s="13" t="s">
        <v>90</v>
      </c>
      <c r="AY1213" s="158" t="s">
        <v>161</v>
      </c>
    </row>
    <row r="1214" spans="2:65" s="1" customFormat="1" ht="24.2" customHeight="1">
      <c r="B1214" s="33"/>
      <c r="C1214" s="137" t="s">
        <v>1929</v>
      </c>
      <c r="D1214" s="137" t="s">
        <v>163</v>
      </c>
      <c r="E1214" s="138" t="s">
        <v>1930</v>
      </c>
      <c r="F1214" s="139" t="s">
        <v>1931</v>
      </c>
      <c r="G1214" s="140" t="s">
        <v>245</v>
      </c>
      <c r="H1214" s="141">
        <v>13</v>
      </c>
      <c r="I1214" s="142"/>
      <c r="J1214" s="143">
        <f>ROUND(I1214*H1214,2)</f>
        <v>0</v>
      </c>
      <c r="K1214" s="139" t="s">
        <v>230</v>
      </c>
      <c r="L1214" s="33"/>
      <c r="M1214" s="144" t="s">
        <v>1</v>
      </c>
      <c r="N1214" s="145" t="s">
        <v>48</v>
      </c>
      <c r="P1214" s="146">
        <f>O1214*H1214</f>
        <v>0</v>
      </c>
      <c r="Q1214" s="146">
        <v>0</v>
      </c>
      <c r="R1214" s="146">
        <f>Q1214*H1214</f>
        <v>0</v>
      </c>
      <c r="S1214" s="146">
        <v>0</v>
      </c>
      <c r="T1214" s="147">
        <f>S1214*H1214</f>
        <v>0</v>
      </c>
      <c r="AR1214" s="148" t="s">
        <v>242</v>
      </c>
      <c r="AT1214" s="148" t="s">
        <v>163</v>
      </c>
      <c r="AU1214" s="148" t="s">
        <v>92</v>
      </c>
      <c r="AY1214" s="17" t="s">
        <v>161</v>
      </c>
      <c r="BE1214" s="149">
        <f>IF(N1214="základní",J1214,0)</f>
        <v>0</v>
      </c>
      <c r="BF1214" s="149">
        <f>IF(N1214="snížená",J1214,0)</f>
        <v>0</v>
      </c>
      <c r="BG1214" s="149">
        <f>IF(N1214="zákl. přenesená",J1214,0)</f>
        <v>0</v>
      </c>
      <c r="BH1214" s="149">
        <f>IF(N1214="sníž. přenesená",J1214,0)</f>
        <v>0</v>
      </c>
      <c r="BI1214" s="149">
        <f>IF(N1214="nulová",J1214,0)</f>
        <v>0</v>
      </c>
      <c r="BJ1214" s="17" t="s">
        <v>90</v>
      </c>
      <c r="BK1214" s="149">
        <f>ROUND(I1214*H1214,2)</f>
        <v>0</v>
      </c>
      <c r="BL1214" s="17" t="s">
        <v>242</v>
      </c>
      <c r="BM1214" s="148" t="s">
        <v>1932</v>
      </c>
    </row>
    <row r="1215" spans="2:65" s="13" customFormat="1" ht="11.25">
      <c r="B1215" s="157"/>
      <c r="D1215" s="151" t="s">
        <v>170</v>
      </c>
      <c r="E1215" s="158" t="s">
        <v>1</v>
      </c>
      <c r="F1215" s="159" t="s">
        <v>1933</v>
      </c>
      <c r="H1215" s="160">
        <v>13</v>
      </c>
      <c r="I1215" s="161"/>
      <c r="L1215" s="157"/>
      <c r="M1215" s="162"/>
      <c r="T1215" s="163"/>
      <c r="AT1215" s="158" t="s">
        <v>170</v>
      </c>
      <c r="AU1215" s="158" t="s">
        <v>92</v>
      </c>
      <c r="AV1215" s="13" t="s">
        <v>92</v>
      </c>
      <c r="AW1215" s="13" t="s">
        <v>39</v>
      </c>
      <c r="AX1215" s="13" t="s">
        <v>90</v>
      </c>
      <c r="AY1215" s="158" t="s">
        <v>161</v>
      </c>
    </row>
    <row r="1216" spans="2:65" s="1" customFormat="1" ht="24.2" customHeight="1">
      <c r="B1216" s="33"/>
      <c r="C1216" s="137" t="s">
        <v>1406</v>
      </c>
      <c r="D1216" s="137" t="s">
        <v>163</v>
      </c>
      <c r="E1216" s="138" t="s">
        <v>1934</v>
      </c>
      <c r="F1216" s="139" t="s">
        <v>1935</v>
      </c>
      <c r="G1216" s="140" t="s">
        <v>245</v>
      </c>
      <c r="H1216" s="141">
        <v>27</v>
      </c>
      <c r="I1216" s="142"/>
      <c r="J1216" s="143">
        <f>ROUND(I1216*H1216,2)</f>
        <v>0</v>
      </c>
      <c r="K1216" s="139" t="s">
        <v>230</v>
      </c>
      <c r="L1216" s="33"/>
      <c r="M1216" s="144" t="s">
        <v>1</v>
      </c>
      <c r="N1216" s="145" t="s">
        <v>48</v>
      </c>
      <c r="P1216" s="146">
        <f>O1216*H1216</f>
        <v>0</v>
      </c>
      <c r="Q1216" s="146">
        <v>0</v>
      </c>
      <c r="R1216" s="146">
        <f>Q1216*H1216</f>
        <v>0</v>
      </c>
      <c r="S1216" s="146">
        <v>0</v>
      </c>
      <c r="T1216" s="147">
        <f>S1216*H1216</f>
        <v>0</v>
      </c>
      <c r="AR1216" s="148" t="s">
        <v>242</v>
      </c>
      <c r="AT1216" s="148" t="s">
        <v>163</v>
      </c>
      <c r="AU1216" s="148" t="s">
        <v>92</v>
      </c>
      <c r="AY1216" s="17" t="s">
        <v>161</v>
      </c>
      <c r="BE1216" s="149">
        <f>IF(N1216="základní",J1216,0)</f>
        <v>0</v>
      </c>
      <c r="BF1216" s="149">
        <f>IF(N1216="snížená",J1216,0)</f>
        <v>0</v>
      </c>
      <c r="BG1216" s="149">
        <f>IF(N1216="zákl. přenesená",J1216,0)</f>
        <v>0</v>
      </c>
      <c r="BH1216" s="149">
        <f>IF(N1216="sníž. přenesená",J1216,0)</f>
        <v>0</v>
      </c>
      <c r="BI1216" s="149">
        <f>IF(N1216="nulová",J1216,0)</f>
        <v>0</v>
      </c>
      <c r="BJ1216" s="17" t="s">
        <v>90</v>
      </c>
      <c r="BK1216" s="149">
        <f>ROUND(I1216*H1216,2)</f>
        <v>0</v>
      </c>
      <c r="BL1216" s="17" t="s">
        <v>242</v>
      </c>
      <c r="BM1216" s="148" t="s">
        <v>1936</v>
      </c>
    </row>
    <row r="1217" spans="2:65" s="13" customFormat="1" ht="11.25">
      <c r="B1217" s="157"/>
      <c r="D1217" s="151" t="s">
        <v>170</v>
      </c>
      <c r="E1217" s="158" t="s">
        <v>1</v>
      </c>
      <c r="F1217" s="159" t="s">
        <v>1937</v>
      </c>
      <c r="H1217" s="160">
        <v>27</v>
      </c>
      <c r="I1217" s="161"/>
      <c r="L1217" s="157"/>
      <c r="M1217" s="162"/>
      <c r="T1217" s="163"/>
      <c r="AT1217" s="158" t="s">
        <v>170</v>
      </c>
      <c r="AU1217" s="158" t="s">
        <v>92</v>
      </c>
      <c r="AV1217" s="13" t="s">
        <v>92</v>
      </c>
      <c r="AW1217" s="13" t="s">
        <v>39</v>
      </c>
      <c r="AX1217" s="13" t="s">
        <v>90</v>
      </c>
      <c r="AY1217" s="158" t="s">
        <v>161</v>
      </c>
    </row>
    <row r="1218" spans="2:65" s="1" customFormat="1" ht="24.2" customHeight="1">
      <c r="B1218" s="33"/>
      <c r="C1218" s="137" t="s">
        <v>1938</v>
      </c>
      <c r="D1218" s="137" t="s">
        <v>163</v>
      </c>
      <c r="E1218" s="138" t="s">
        <v>1939</v>
      </c>
      <c r="F1218" s="139" t="s">
        <v>1940</v>
      </c>
      <c r="G1218" s="140" t="s">
        <v>789</v>
      </c>
      <c r="H1218" s="191"/>
      <c r="I1218" s="142"/>
      <c r="J1218" s="143">
        <f>ROUND(I1218*H1218,2)</f>
        <v>0</v>
      </c>
      <c r="K1218" s="139" t="s">
        <v>167</v>
      </c>
      <c r="L1218" s="33"/>
      <c r="M1218" s="144" t="s">
        <v>1</v>
      </c>
      <c r="N1218" s="145" t="s">
        <v>48</v>
      </c>
      <c r="P1218" s="146">
        <f>O1218*H1218</f>
        <v>0</v>
      </c>
      <c r="Q1218" s="146">
        <v>0</v>
      </c>
      <c r="R1218" s="146">
        <f>Q1218*H1218</f>
        <v>0</v>
      </c>
      <c r="S1218" s="146">
        <v>0</v>
      </c>
      <c r="T1218" s="147">
        <f>S1218*H1218</f>
        <v>0</v>
      </c>
      <c r="AR1218" s="148" t="s">
        <v>242</v>
      </c>
      <c r="AT1218" s="148" t="s">
        <v>163</v>
      </c>
      <c r="AU1218" s="148" t="s">
        <v>92</v>
      </c>
      <c r="AY1218" s="17" t="s">
        <v>161</v>
      </c>
      <c r="BE1218" s="149">
        <f>IF(N1218="základní",J1218,0)</f>
        <v>0</v>
      </c>
      <c r="BF1218" s="149">
        <f>IF(N1218="snížená",J1218,0)</f>
        <v>0</v>
      </c>
      <c r="BG1218" s="149">
        <f>IF(N1218="zákl. přenesená",J1218,0)</f>
        <v>0</v>
      </c>
      <c r="BH1218" s="149">
        <f>IF(N1218="sníž. přenesená",J1218,0)</f>
        <v>0</v>
      </c>
      <c r="BI1218" s="149">
        <f>IF(N1218="nulová",J1218,0)</f>
        <v>0</v>
      </c>
      <c r="BJ1218" s="17" t="s">
        <v>90</v>
      </c>
      <c r="BK1218" s="149">
        <f>ROUND(I1218*H1218,2)</f>
        <v>0</v>
      </c>
      <c r="BL1218" s="17" t="s">
        <v>242</v>
      </c>
      <c r="BM1218" s="148" t="s">
        <v>1941</v>
      </c>
    </row>
    <row r="1219" spans="2:65" s="11" customFormat="1" ht="22.9" customHeight="1">
      <c r="B1219" s="125"/>
      <c r="D1219" s="126" t="s">
        <v>82</v>
      </c>
      <c r="E1219" s="135" t="s">
        <v>1942</v>
      </c>
      <c r="F1219" s="135" t="s">
        <v>1943</v>
      </c>
      <c r="I1219" s="128"/>
      <c r="J1219" s="136">
        <f>BK1219</f>
        <v>0</v>
      </c>
      <c r="L1219" s="125"/>
      <c r="M1219" s="130"/>
      <c r="P1219" s="131">
        <f>SUM(P1220:P1246)</f>
        <v>0</v>
      </c>
      <c r="R1219" s="131">
        <f>SUM(R1220:R1246)</f>
        <v>1.7000000000000001E-4</v>
      </c>
      <c r="T1219" s="132">
        <f>SUM(T1220:T1246)</f>
        <v>5.4504999999999999</v>
      </c>
      <c r="AR1219" s="126" t="s">
        <v>92</v>
      </c>
      <c r="AT1219" s="133" t="s">
        <v>82</v>
      </c>
      <c r="AU1219" s="133" t="s">
        <v>90</v>
      </c>
      <c r="AY1219" s="126" t="s">
        <v>161</v>
      </c>
      <c r="BK1219" s="134">
        <f>SUM(BK1220:BK1246)</f>
        <v>0</v>
      </c>
    </row>
    <row r="1220" spans="2:65" s="1" customFormat="1" ht="16.5" customHeight="1">
      <c r="B1220" s="33"/>
      <c r="C1220" s="137" t="s">
        <v>1412</v>
      </c>
      <c r="D1220" s="137" t="s">
        <v>163</v>
      </c>
      <c r="E1220" s="138" t="s">
        <v>1944</v>
      </c>
      <c r="F1220" s="139" t="s">
        <v>1945</v>
      </c>
      <c r="G1220" s="140" t="s">
        <v>1946</v>
      </c>
      <c r="H1220" s="141">
        <v>10</v>
      </c>
      <c r="I1220" s="142"/>
      <c r="J1220" s="143">
        <f>ROUND(I1220*H1220,2)</f>
        <v>0</v>
      </c>
      <c r="K1220" s="139" t="s">
        <v>230</v>
      </c>
      <c r="L1220" s="33"/>
      <c r="M1220" s="144" t="s">
        <v>1</v>
      </c>
      <c r="N1220" s="145" t="s">
        <v>48</v>
      </c>
      <c r="P1220" s="146">
        <f>O1220*H1220</f>
        <v>0</v>
      </c>
      <c r="Q1220" s="146">
        <v>0</v>
      </c>
      <c r="R1220" s="146">
        <f>Q1220*H1220</f>
        <v>0</v>
      </c>
      <c r="S1220" s="146">
        <v>0</v>
      </c>
      <c r="T1220" s="147">
        <f>S1220*H1220</f>
        <v>0</v>
      </c>
      <c r="AR1220" s="148" t="s">
        <v>242</v>
      </c>
      <c r="AT1220" s="148" t="s">
        <v>163</v>
      </c>
      <c r="AU1220" s="148" t="s">
        <v>92</v>
      </c>
      <c r="AY1220" s="17" t="s">
        <v>161</v>
      </c>
      <c r="BE1220" s="149">
        <f>IF(N1220="základní",J1220,0)</f>
        <v>0</v>
      </c>
      <c r="BF1220" s="149">
        <f>IF(N1220="snížená",J1220,0)</f>
        <v>0</v>
      </c>
      <c r="BG1220" s="149">
        <f>IF(N1220="zákl. přenesená",J1220,0)</f>
        <v>0</v>
      </c>
      <c r="BH1220" s="149">
        <f>IF(N1220="sníž. přenesená",J1220,0)</f>
        <v>0</v>
      </c>
      <c r="BI1220" s="149">
        <f>IF(N1220="nulová",J1220,0)</f>
        <v>0</v>
      </c>
      <c r="BJ1220" s="17" t="s">
        <v>90</v>
      </c>
      <c r="BK1220" s="149">
        <f>ROUND(I1220*H1220,2)</f>
        <v>0</v>
      </c>
      <c r="BL1220" s="17" t="s">
        <v>242</v>
      </c>
      <c r="BM1220" s="148" t="s">
        <v>1947</v>
      </c>
    </row>
    <row r="1221" spans="2:65" s="1" customFormat="1" ht="16.5" customHeight="1">
      <c r="B1221" s="33"/>
      <c r="C1221" s="137" t="s">
        <v>1948</v>
      </c>
      <c r="D1221" s="137" t="s">
        <v>163</v>
      </c>
      <c r="E1221" s="138" t="s">
        <v>1949</v>
      </c>
      <c r="F1221" s="139" t="s">
        <v>1950</v>
      </c>
      <c r="G1221" s="140" t="s">
        <v>188</v>
      </c>
      <c r="H1221" s="141">
        <v>70.45</v>
      </c>
      <c r="I1221" s="142"/>
      <c r="J1221" s="143">
        <f>ROUND(I1221*H1221,2)</f>
        <v>0</v>
      </c>
      <c r="K1221" s="139" t="s">
        <v>230</v>
      </c>
      <c r="L1221" s="33"/>
      <c r="M1221" s="144" t="s">
        <v>1</v>
      </c>
      <c r="N1221" s="145" t="s">
        <v>48</v>
      </c>
      <c r="P1221" s="146">
        <f>O1221*H1221</f>
        <v>0</v>
      </c>
      <c r="Q1221" s="146">
        <v>0</v>
      </c>
      <c r="R1221" s="146">
        <f>Q1221*H1221</f>
        <v>0</v>
      </c>
      <c r="S1221" s="146">
        <v>0.04</v>
      </c>
      <c r="T1221" s="147">
        <f>S1221*H1221</f>
        <v>2.8180000000000001</v>
      </c>
      <c r="AR1221" s="148" t="s">
        <v>242</v>
      </c>
      <c r="AT1221" s="148" t="s">
        <v>163</v>
      </c>
      <c r="AU1221" s="148" t="s">
        <v>92</v>
      </c>
      <c r="AY1221" s="17" t="s">
        <v>161</v>
      </c>
      <c r="BE1221" s="149">
        <f>IF(N1221="základní",J1221,0)</f>
        <v>0</v>
      </c>
      <c r="BF1221" s="149">
        <f>IF(N1221="snížená",J1221,0)</f>
        <v>0</v>
      </c>
      <c r="BG1221" s="149">
        <f>IF(N1221="zákl. přenesená",J1221,0)</f>
        <v>0</v>
      </c>
      <c r="BH1221" s="149">
        <f>IF(N1221="sníž. přenesená",J1221,0)</f>
        <v>0</v>
      </c>
      <c r="BI1221" s="149">
        <f>IF(N1221="nulová",J1221,0)</f>
        <v>0</v>
      </c>
      <c r="BJ1221" s="17" t="s">
        <v>90</v>
      </c>
      <c r="BK1221" s="149">
        <f>ROUND(I1221*H1221,2)</f>
        <v>0</v>
      </c>
      <c r="BL1221" s="17" t="s">
        <v>242</v>
      </c>
      <c r="BM1221" s="148" t="s">
        <v>1951</v>
      </c>
    </row>
    <row r="1222" spans="2:65" s="13" customFormat="1" ht="11.25">
      <c r="B1222" s="157"/>
      <c r="D1222" s="151" t="s">
        <v>170</v>
      </c>
      <c r="E1222" s="158" t="s">
        <v>1</v>
      </c>
      <c r="F1222" s="159" t="s">
        <v>1952</v>
      </c>
      <c r="H1222" s="160">
        <v>70.45</v>
      </c>
      <c r="I1222" s="161"/>
      <c r="L1222" s="157"/>
      <c r="M1222" s="162"/>
      <c r="T1222" s="163"/>
      <c r="AT1222" s="158" t="s">
        <v>170</v>
      </c>
      <c r="AU1222" s="158" t="s">
        <v>92</v>
      </c>
      <c r="AV1222" s="13" t="s">
        <v>92</v>
      </c>
      <c r="AW1222" s="13" t="s">
        <v>39</v>
      </c>
      <c r="AX1222" s="13" t="s">
        <v>90</v>
      </c>
      <c r="AY1222" s="158" t="s">
        <v>161</v>
      </c>
    </row>
    <row r="1223" spans="2:65" s="1" customFormat="1" ht="16.5" customHeight="1">
      <c r="B1223" s="33"/>
      <c r="C1223" s="137" t="s">
        <v>1953</v>
      </c>
      <c r="D1223" s="137" t="s">
        <v>163</v>
      </c>
      <c r="E1223" s="138" t="s">
        <v>1954</v>
      </c>
      <c r="F1223" s="139" t="s">
        <v>1955</v>
      </c>
      <c r="G1223" s="140" t="s">
        <v>245</v>
      </c>
      <c r="H1223" s="141">
        <v>1</v>
      </c>
      <c r="I1223" s="142"/>
      <c r="J1223" s="143">
        <f t="shared" ref="J1223:J1238" si="40">ROUND(I1223*H1223,2)</f>
        <v>0</v>
      </c>
      <c r="K1223" s="139" t="s">
        <v>230</v>
      </c>
      <c r="L1223" s="33"/>
      <c r="M1223" s="144" t="s">
        <v>1</v>
      </c>
      <c r="N1223" s="145" t="s">
        <v>48</v>
      </c>
      <c r="P1223" s="146">
        <f t="shared" ref="P1223:P1238" si="41">O1223*H1223</f>
        <v>0</v>
      </c>
      <c r="Q1223" s="146">
        <v>0</v>
      </c>
      <c r="R1223" s="146">
        <f t="shared" ref="R1223:R1238" si="42">Q1223*H1223</f>
        <v>0</v>
      </c>
      <c r="S1223" s="146">
        <v>0</v>
      </c>
      <c r="T1223" s="147">
        <f t="shared" ref="T1223:T1238" si="43">S1223*H1223</f>
        <v>0</v>
      </c>
      <c r="AR1223" s="148" t="s">
        <v>242</v>
      </c>
      <c r="AT1223" s="148" t="s">
        <v>163</v>
      </c>
      <c r="AU1223" s="148" t="s">
        <v>92</v>
      </c>
      <c r="AY1223" s="17" t="s">
        <v>161</v>
      </c>
      <c r="BE1223" s="149">
        <f t="shared" ref="BE1223:BE1238" si="44">IF(N1223="základní",J1223,0)</f>
        <v>0</v>
      </c>
      <c r="BF1223" s="149">
        <f t="shared" ref="BF1223:BF1238" si="45">IF(N1223="snížená",J1223,0)</f>
        <v>0</v>
      </c>
      <c r="BG1223" s="149">
        <f t="shared" ref="BG1223:BG1238" si="46">IF(N1223="zákl. přenesená",J1223,0)</f>
        <v>0</v>
      </c>
      <c r="BH1223" s="149">
        <f t="shared" ref="BH1223:BH1238" si="47">IF(N1223="sníž. přenesená",J1223,0)</f>
        <v>0</v>
      </c>
      <c r="BI1223" s="149">
        <f t="shared" ref="BI1223:BI1238" si="48">IF(N1223="nulová",J1223,0)</f>
        <v>0</v>
      </c>
      <c r="BJ1223" s="17" t="s">
        <v>90</v>
      </c>
      <c r="BK1223" s="149">
        <f t="shared" ref="BK1223:BK1238" si="49">ROUND(I1223*H1223,2)</f>
        <v>0</v>
      </c>
      <c r="BL1223" s="17" t="s">
        <v>242</v>
      </c>
      <c r="BM1223" s="148" t="s">
        <v>1956</v>
      </c>
    </row>
    <row r="1224" spans="2:65" s="1" customFormat="1" ht="16.5" customHeight="1">
      <c r="B1224" s="33"/>
      <c r="C1224" s="137" t="s">
        <v>1957</v>
      </c>
      <c r="D1224" s="137" t="s">
        <v>163</v>
      </c>
      <c r="E1224" s="138" t="s">
        <v>1958</v>
      </c>
      <c r="F1224" s="139" t="s">
        <v>1959</v>
      </c>
      <c r="G1224" s="140" t="s">
        <v>245</v>
      </c>
      <c r="H1224" s="141">
        <v>3</v>
      </c>
      <c r="I1224" s="142"/>
      <c r="J1224" s="143">
        <f t="shared" si="40"/>
        <v>0</v>
      </c>
      <c r="K1224" s="139" t="s">
        <v>230</v>
      </c>
      <c r="L1224" s="33"/>
      <c r="M1224" s="144" t="s">
        <v>1</v>
      </c>
      <c r="N1224" s="145" t="s">
        <v>48</v>
      </c>
      <c r="P1224" s="146">
        <f t="shared" si="41"/>
        <v>0</v>
      </c>
      <c r="Q1224" s="146">
        <v>0</v>
      </c>
      <c r="R1224" s="146">
        <f t="shared" si="42"/>
        <v>0</v>
      </c>
      <c r="S1224" s="146">
        <v>0</v>
      </c>
      <c r="T1224" s="147">
        <f t="shared" si="43"/>
        <v>0</v>
      </c>
      <c r="AR1224" s="148" t="s">
        <v>242</v>
      </c>
      <c r="AT1224" s="148" t="s">
        <v>163</v>
      </c>
      <c r="AU1224" s="148" t="s">
        <v>92</v>
      </c>
      <c r="AY1224" s="17" t="s">
        <v>161</v>
      </c>
      <c r="BE1224" s="149">
        <f t="shared" si="44"/>
        <v>0</v>
      </c>
      <c r="BF1224" s="149">
        <f t="shared" si="45"/>
        <v>0</v>
      </c>
      <c r="BG1224" s="149">
        <f t="shared" si="46"/>
        <v>0</v>
      </c>
      <c r="BH1224" s="149">
        <f t="shared" si="47"/>
        <v>0</v>
      </c>
      <c r="BI1224" s="149">
        <f t="shared" si="48"/>
        <v>0</v>
      </c>
      <c r="BJ1224" s="17" t="s">
        <v>90</v>
      </c>
      <c r="BK1224" s="149">
        <f t="shared" si="49"/>
        <v>0</v>
      </c>
      <c r="BL1224" s="17" t="s">
        <v>242</v>
      </c>
      <c r="BM1224" s="148" t="s">
        <v>1960</v>
      </c>
    </row>
    <row r="1225" spans="2:65" s="1" customFormat="1" ht="16.5" customHeight="1">
      <c r="B1225" s="33"/>
      <c r="C1225" s="137" t="s">
        <v>1961</v>
      </c>
      <c r="D1225" s="137" t="s">
        <v>163</v>
      </c>
      <c r="E1225" s="138" t="s">
        <v>1962</v>
      </c>
      <c r="F1225" s="139" t="s">
        <v>1963</v>
      </c>
      <c r="G1225" s="140" t="s">
        <v>245</v>
      </c>
      <c r="H1225" s="141">
        <v>2</v>
      </c>
      <c r="I1225" s="142"/>
      <c r="J1225" s="143">
        <f t="shared" si="40"/>
        <v>0</v>
      </c>
      <c r="K1225" s="139" t="s">
        <v>230</v>
      </c>
      <c r="L1225" s="33"/>
      <c r="M1225" s="144" t="s">
        <v>1</v>
      </c>
      <c r="N1225" s="145" t="s">
        <v>48</v>
      </c>
      <c r="P1225" s="146">
        <f t="shared" si="41"/>
        <v>0</v>
      </c>
      <c r="Q1225" s="146">
        <v>0</v>
      </c>
      <c r="R1225" s="146">
        <f t="shared" si="42"/>
        <v>0</v>
      </c>
      <c r="S1225" s="146">
        <v>0</v>
      </c>
      <c r="T1225" s="147">
        <f t="shared" si="43"/>
        <v>0</v>
      </c>
      <c r="AR1225" s="148" t="s">
        <v>242</v>
      </c>
      <c r="AT1225" s="148" t="s">
        <v>163</v>
      </c>
      <c r="AU1225" s="148" t="s">
        <v>92</v>
      </c>
      <c r="AY1225" s="17" t="s">
        <v>161</v>
      </c>
      <c r="BE1225" s="149">
        <f t="shared" si="44"/>
        <v>0</v>
      </c>
      <c r="BF1225" s="149">
        <f t="shared" si="45"/>
        <v>0</v>
      </c>
      <c r="BG1225" s="149">
        <f t="shared" si="46"/>
        <v>0</v>
      </c>
      <c r="BH1225" s="149">
        <f t="shared" si="47"/>
        <v>0</v>
      </c>
      <c r="BI1225" s="149">
        <f t="shared" si="48"/>
        <v>0</v>
      </c>
      <c r="BJ1225" s="17" t="s">
        <v>90</v>
      </c>
      <c r="BK1225" s="149">
        <f t="shared" si="49"/>
        <v>0</v>
      </c>
      <c r="BL1225" s="17" t="s">
        <v>242</v>
      </c>
      <c r="BM1225" s="148" t="s">
        <v>1964</v>
      </c>
    </row>
    <row r="1226" spans="2:65" s="1" customFormat="1" ht="21.75" customHeight="1">
      <c r="B1226" s="33"/>
      <c r="C1226" s="137" t="s">
        <v>1965</v>
      </c>
      <c r="D1226" s="137" t="s">
        <v>163</v>
      </c>
      <c r="E1226" s="138" t="s">
        <v>1966</v>
      </c>
      <c r="F1226" s="139" t="s">
        <v>1967</v>
      </c>
      <c r="G1226" s="140" t="s">
        <v>245</v>
      </c>
      <c r="H1226" s="141">
        <v>1</v>
      </c>
      <c r="I1226" s="142"/>
      <c r="J1226" s="143">
        <f t="shared" si="40"/>
        <v>0</v>
      </c>
      <c r="K1226" s="139" t="s">
        <v>230</v>
      </c>
      <c r="L1226" s="33"/>
      <c r="M1226" s="144" t="s">
        <v>1</v>
      </c>
      <c r="N1226" s="145" t="s">
        <v>48</v>
      </c>
      <c r="P1226" s="146">
        <f t="shared" si="41"/>
        <v>0</v>
      </c>
      <c r="Q1226" s="146">
        <v>0</v>
      </c>
      <c r="R1226" s="146">
        <f t="shared" si="42"/>
        <v>0</v>
      </c>
      <c r="S1226" s="146">
        <v>0</v>
      </c>
      <c r="T1226" s="147">
        <f t="shared" si="43"/>
        <v>0</v>
      </c>
      <c r="AR1226" s="148" t="s">
        <v>242</v>
      </c>
      <c r="AT1226" s="148" t="s">
        <v>163</v>
      </c>
      <c r="AU1226" s="148" t="s">
        <v>92</v>
      </c>
      <c r="AY1226" s="17" t="s">
        <v>161</v>
      </c>
      <c r="BE1226" s="149">
        <f t="shared" si="44"/>
        <v>0</v>
      </c>
      <c r="BF1226" s="149">
        <f t="shared" si="45"/>
        <v>0</v>
      </c>
      <c r="BG1226" s="149">
        <f t="shared" si="46"/>
        <v>0</v>
      </c>
      <c r="BH1226" s="149">
        <f t="shared" si="47"/>
        <v>0</v>
      </c>
      <c r="BI1226" s="149">
        <f t="shared" si="48"/>
        <v>0</v>
      </c>
      <c r="BJ1226" s="17" t="s">
        <v>90</v>
      </c>
      <c r="BK1226" s="149">
        <f t="shared" si="49"/>
        <v>0</v>
      </c>
      <c r="BL1226" s="17" t="s">
        <v>242</v>
      </c>
      <c r="BM1226" s="148" t="s">
        <v>1968</v>
      </c>
    </row>
    <row r="1227" spans="2:65" s="1" customFormat="1" ht="16.5" customHeight="1">
      <c r="B1227" s="33"/>
      <c r="C1227" s="137" t="s">
        <v>1969</v>
      </c>
      <c r="D1227" s="137" t="s">
        <v>163</v>
      </c>
      <c r="E1227" s="138" t="s">
        <v>1970</v>
      </c>
      <c r="F1227" s="139" t="s">
        <v>1971</v>
      </c>
      <c r="G1227" s="140" t="s">
        <v>245</v>
      </c>
      <c r="H1227" s="141">
        <v>1</v>
      </c>
      <c r="I1227" s="142"/>
      <c r="J1227" s="143">
        <f t="shared" si="40"/>
        <v>0</v>
      </c>
      <c r="K1227" s="139" t="s">
        <v>230</v>
      </c>
      <c r="L1227" s="33"/>
      <c r="M1227" s="144" t="s">
        <v>1</v>
      </c>
      <c r="N1227" s="145" t="s">
        <v>48</v>
      </c>
      <c r="P1227" s="146">
        <f t="shared" si="41"/>
        <v>0</v>
      </c>
      <c r="Q1227" s="146">
        <v>0</v>
      </c>
      <c r="R1227" s="146">
        <f t="shared" si="42"/>
        <v>0</v>
      </c>
      <c r="S1227" s="146">
        <v>0</v>
      </c>
      <c r="T1227" s="147">
        <f t="shared" si="43"/>
        <v>0</v>
      </c>
      <c r="AR1227" s="148" t="s">
        <v>242</v>
      </c>
      <c r="AT1227" s="148" t="s">
        <v>163</v>
      </c>
      <c r="AU1227" s="148" t="s">
        <v>92</v>
      </c>
      <c r="AY1227" s="17" t="s">
        <v>161</v>
      </c>
      <c r="BE1227" s="149">
        <f t="shared" si="44"/>
        <v>0</v>
      </c>
      <c r="BF1227" s="149">
        <f t="shared" si="45"/>
        <v>0</v>
      </c>
      <c r="BG1227" s="149">
        <f t="shared" si="46"/>
        <v>0</v>
      </c>
      <c r="BH1227" s="149">
        <f t="shared" si="47"/>
        <v>0</v>
      </c>
      <c r="BI1227" s="149">
        <f t="shared" si="48"/>
        <v>0</v>
      </c>
      <c r="BJ1227" s="17" t="s">
        <v>90</v>
      </c>
      <c r="BK1227" s="149">
        <f t="shared" si="49"/>
        <v>0</v>
      </c>
      <c r="BL1227" s="17" t="s">
        <v>242</v>
      </c>
      <c r="BM1227" s="148" t="s">
        <v>1972</v>
      </c>
    </row>
    <row r="1228" spans="2:65" s="1" customFormat="1" ht="16.5" customHeight="1">
      <c r="B1228" s="33"/>
      <c r="C1228" s="137" t="s">
        <v>1973</v>
      </c>
      <c r="D1228" s="137" t="s">
        <v>163</v>
      </c>
      <c r="E1228" s="138" t="s">
        <v>1974</v>
      </c>
      <c r="F1228" s="139" t="s">
        <v>1975</v>
      </c>
      <c r="G1228" s="140" t="s">
        <v>245</v>
      </c>
      <c r="H1228" s="141">
        <v>2</v>
      </c>
      <c r="I1228" s="142"/>
      <c r="J1228" s="143">
        <f t="shared" si="40"/>
        <v>0</v>
      </c>
      <c r="K1228" s="139" t="s">
        <v>230</v>
      </c>
      <c r="L1228" s="33"/>
      <c r="M1228" s="144" t="s">
        <v>1</v>
      </c>
      <c r="N1228" s="145" t="s">
        <v>48</v>
      </c>
      <c r="P1228" s="146">
        <f t="shared" si="41"/>
        <v>0</v>
      </c>
      <c r="Q1228" s="146">
        <v>0</v>
      </c>
      <c r="R1228" s="146">
        <f t="shared" si="42"/>
        <v>0</v>
      </c>
      <c r="S1228" s="146">
        <v>0</v>
      </c>
      <c r="T1228" s="147">
        <f t="shared" si="43"/>
        <v>0</v>
      </c>
      <c r="AR1228" s="148" t="s">
        <v>242</v>
      </c>
      <c r="AT1228" s="148" t="s">
        <v>163</v>
      </c>
      <c r="AU1228" s="148" t="s">
        <v>92</v>
      </c>
      <c r="AY1228" s="17" t="s">
        <v>161</v>
      </c>
      <c r="BE1228" s="149">
        <f t="shared" si="44"/>
        <v>0</v>
      </c>
      <c r="BF1228" s="149">
        <f t="shared" si="45"/>
        <v>0</v>
      </c>
      <c r="BG1228" s="149">
        <f t="shared" si="46"/>
        <v>0</v>
      </c>
      <c r="BH1228" s="149">
        <f t="shared" si="47"/>
        <v>0</v>
      </c>
      <c r="BI1228" s="149">
        <f t="shared" si="48"/>
        <v>0</v>
      </c>
      <c r="BJ1228" s="17" t="s">
        <v>90</v>
      </c>
      <c r="BK1228" s="149">
        <f t="shared" si="49"/>
        <v>0</v>
      </c>
      <c r="BL1228" s="17" t="s">
        <v>242</v>
      </c>
      <c r="BM1228" s="148" t="s">
        <v>1976</v>
      </c>
    </row>
    <row r="1229" spans="2:65" s="1" customFormat="1" ht="24.2" customHeight="1">
      <c r="B1229" s="33"/>
      <c r="C1229" s="137" t="s">
        <v>1432</v>
      </c>
      <c r="D1229" s="137" t="s">
        <v>163</v>
      </c>
      <c r="E1229" s="138" t="s">
        <v>1977</v>
      </c>
      <c r="F1229" s="139" t="s">
        <v>1978</v>
      </c>
      <c r="G1229" s="140" t="s">
        <v>245</v>
      </c>
      <c r="H1229" s="141">
        <v>1</v>
      </c>
      <c r="I1229" s="142"/>
      <c r="J1229" s="143">
        <f t="shared" si="40"/>
        <v>0</v>
      </c>
      <c r="K1229" s="139" t="s">
        <v>230</v>
      </c>
      <c r="L1229" s="33"/>
      <c r="M1229" s="144" t="s">
        <v>1</v>
      </c>
      <c r="N1229" s="145" t="s">
        <v>48</v>
      </c>
      <c r="P1229" s="146">
        <f t="shared" si="41"/>
        <v>0</v>
      </c>
      <c r="Q1229" s="146">
        <v>0</v>
      </c>
      <c r="R1229" s="146">
        <f t="shared" si="42"/>
        <v>0</v>
      </c>
      <c r="S1229" s="146">
        <v>7.4999999999999997E-3</v>
      </c>
      <c r="T1229" s="147">
        <f t="shared" si="43"/>
        <v>7.4999999999999997E-3</v>
      </c>
      <c r="AR1229" s="148" t="s">
        <v>242</v>
      </c>
      <c r="AT1229" s="148" t="s">
        <v>163</v>
      </c>
      <c r="AU1229" s="148" t="s">
        <v>92</v>
      </c>
      <c r="AY1229" s="17" t="s">
        <v>161</v>
      </c>
      <c r="BE1229" s="149">
        <f t="shared" si="44"/>
        <v>0</v>
      </c>
      <c r="BF1229" s="149">
        <f t="shared" si="45"/>
        <v>0</v>
      </c>
      <c r="BG1229" s="149">
        <f t="shared" si="46"/>
        <v>0</v>
      </c>
      <c r="BH1229" s="149">
        <f t="shared" si="47"/>
        <v>0</v>
      </c>
      <c r="BI1229" s="149">
        <f t="shared" si="48"/>
        <v>0</v>
      </c>
      <c r="BJ1229" s="17" t="s">
        <v>90</v>
      </c>
      <c r="BK1229" s="149">
        <f t="shared" si="49"/>
        <v>0</v>
      </c>
      <c r="BL1229" s="17" t="s">
        <v>242</v>
      </c>
      <c r="BM1229" s="148" t="s">
        <v>1979</v>
      </c>
    </row>
    <row r="1230" spans="2:65" s="1" customFormat="1" ht="24.2" customHeight="1">
      <c r="B1230" s="33"/>
      <c r="C1230" s="137" t="s">
        <v>1980</v>
      </c>
      <c r="D1230" s="137" t="s">
        <v>163</v>
      </c>
      <c r="E1230" s="138" t="s">
        <v>1981</v>
      </c>
      <c r="F1230" s="139" t="s">
        <v>1982</v>
      </c>
      <c r="G1230" s="140" t="s">
        <v>245</v>
      </c>
      <c r="H1230" s="141">
        <v>1</v>
      </c>
      <c r="I1230" s="142"/>
      <c r="J1230" s="143">
        <f t="shared" si="40"/>
        <v>0</v>
      </c>
      <c r="K1230" s="139" t="s">
        <v>230</v>
      </c>
      <c r="L1230" s="33"/>
      <c r="M1230" s="144" t="s">
        <v>1</v>
      </c>
      <c r="N1230" s="145" t="s">
        <v>48</v>
      </c>
      <c r="P1230" s="146">
        <f t="shared" si="41"/>
        <v>0</v>
      </c>
      <c r="Q1230" s="146">
        <v>0</v>
      </c>
      <c r="R1230" s="146">
        <f t="shared" si="42"/>
        <v>0</v>
      </c>
      <c r="S1230" s="146">
        <v>0.01</v>
      </c>
      <c r="T1230" s="147">
        <f t="shared" si="43"/>
        <v>0.01</v>
      </c>
      <c r="AR1230" s="148" t="s">
        <v>242</v>
      </c>
      <c r="AT1230" s="148" t="s">
        <v>163</v>
      </c>
      <c r="AU1230" s="148" t="s">
        <v>92</v>
      </c>
      <c r="AY1230" s="17" t="s">
        <v>161</v>
      </c>
      <c r="BE1230" s="149">
        <f t="shared" si="44"/>
        <v>0</v>
      </c>
      <c r="BF1230" s="149">
        <f t="shared" si="45"/>
        <v>0</v>
      </c>
      <c r="BG1230" s="149">
        <f t="shared" si="46"/>
        <v>0</v>
      </c>
      <c r="BH1230" s="149">
        <f t="shared" si="47"/>
        <v>0</v>
      </c>
      <c r="BI1230" s="149">
        <f t="shared" si="48"/>
        <v>0</v>
      </c>
      <c r="BJ1230" s="17" t="s">
        <v>90</v>
      </c>
      <c r="BK1230" s="149">
        <f t="shared" si="49"/>
        <v>0</v>
      </c>
      <c r="BL1230" s="17" t="s">
        <v>242</v>
      </c>
      <c r="BM1230" s="148" t="s">
        <v>1983</v>
      </c>
    </row>
    <row r="1231" spans="2:65" s="1" customFormat="1" ht="16.5" customHeight="1">
      <c r="B1231" s="33"/>
      <c r="C1231" s="137" t="s">
        <v>1437</v>
      </c>
      <c r="D1231" s="137" t="s">
        <v>163</v>
      </c>
      <c r="E1231" s="138" t="s">
        <v>1984</v>
      </c>
      <c r="F1231" s="139" t="s">
        <v>1985</v>
      </c>
      <c r="G1231" s="140" t="s">
        <v>245</v>
      </c>
      <c r="H1231" s="141">
        <v>4</v>
      </c>
      <c r="I1231" s="142"/>
      <c r="J1231" s="143">
        <f t="shared" si="40"/>
        <v>0</v>
      </c>
      <c r="K1231" s="139" t="s">
        <v>230</v>
      </c>
      <c r="L1231" s="33"/>
      <c r="M1231" s="144" t="s">
        <v>1</v>
      </c>
      <c r="N1231" s="145" t="s">
        <v>48</v>
      </c>
      <c r="P1231" s="146">
        <f t="shared" si="41"/>
        <v>0</v>
      </c>
      <c r="Q1231" s="146">
        <v>0</v>
      </c>
      <c r="R1231" s="146">
        <f t="shared" si="42"/>
        <v>0</v>
      </c>
      <c r="S1231" s="146">
        <v>2.5000000000000001E-2</v>
      </c>
      <c r="T1231" s="147">
        <f t="shared" si="43"/>
        <v>0.1</v>
      </c>
      <c r="AR1231" s="148" t="s">
        <v>242</v>
      </c>
      <c r="AT1231" s="148" t="s">
        <v>163</v>
      </c>
      <c r="AU1231" s="148" t="s">
        <v>92</v>
      </c>
      <c r="AY1231" s="17" t="s">
        <v>161</v>
      </c>
      <c r="BE1231" s="149">
        <f t="shared" si="44"/>
        <v>0</v>
      </c>
      <c r="BF1231" s="149">
        <f t="shared" si="45"/>
        <v>0</v>
      </c>
      <c r="BG1231" s="149">
        <f t="shared" si="46"/>
        <v>0</v>
      </c>
      <c r="BH1231" s="149">
        <f t="shared" si="47"/>
        <v>0</v>
      </c>
      <c r="BI1231" s="149">
        <f t="shared" si="48"/>
        <v>0</v>
      </c>
      <c r="BJ1231" s="17" t="s">
        <v>90</v>
      </c>
      <c r="BK1231" s="149">
        <f t="shared" si="49"/>
        <v>0</v>
      </c>
      <c r="BL1231" s="17" t="s">
        <v>242</v>
      </c>
      <c r="BM1231" s="148" t="s">
        <v>1986</v>
      </c>
    </row>
    <row r="1232" spans="2:65" s="1" customFormat="1" ht="16.5" customHeight="1">
      <c r="B1232" s="33"/>
      <c r="C1232" s="137" t="s">
        <v>1987</v>
      </c>
      <c r="D1232" s="137" t="s">
        <v>163</v>
      </c>
      <c r="E1232" s="138" t="s">
        <v>1988</v>
      </c>
      <c r="F1232" s="139" t="s">
        <v>1989</v>
      </c>
      <c r="G1232" s="140" t="s">
        <v>245</v>
      </c>
      <c r="H1232" s="141">
        <v>1</v>
      </c>
      <c r="I1232" s="142"/>
      <c r="J1232" s="143">
        <f t="shared" si="40"/>
        <v>0</v>
      </c>
      <c r="K1232" s="139" t="s">
        <v>230</v>
      </c>
      <c r="L1232" s="33"/>
      <c r="M1232" s="144" t="s">
        <v>1</v>
      </c>
      <c r="N1232" s="145" t="s">
        <v>48</v>
      </c>
      <c r="P1232" s="146">
        <f t="shared" si="41"/>
        <v>0</v>
      </c>
      <c r="Q1232" s="146">
        <v>0</v>
      </c>
      <c r="R1232" s="146">
        <f t="shared" si="42"/>
        <v>0</v>
      </c>
      <c r="S1232" s="146">
        <v>0</v>
      </c>
      <c r="T1232" s="147">
        <f t="shared" si="43"/>
        <v>0</v>
      </c>
      <c r="AR1232" s="148" t="s">
        <v>242</v>
      </c>
      <c r="AT1232" s="148" t="s">
        <v>163</v>
      </c>
      <c r="AU1232" s="148" t="s">
        <v>92</v>
      </c>
      <c r="AY1232" s="17" t="s">
        <v>161</v>
      </c>
      <c r="BE1232" s="149">
        <f t="shared" si="44"/>
        <v>0</v>
      </c>
      <c r="BF1232" s="149">
        <f t="shared" si="45"/>
        <v>0</v>
      </c>
      <c r="BG1232" s="149">
        <f t="shared" si="46"/>
        <v>0</v>
      </c>
      <c r="BH1232" s="149">
        <f t="shared" si="47"/>
        <v>0</v>
      </c>
      <c r="BI1232" s="149">
        <f t="shared" si="48"/>
        <v>0</v>
      </c>
      <c r="BJ1232" s="17" t="s">
        <v>90</v>
      </c>
      <c r="BK1232" s="149">
        <f t="shared" si="49"/>
        <v>0</v>
      </c>
      <c r="BL1232" s="17" t="s">
        <v>242</v>
      </c>
      <c r="BM1232" s="148" t="s">
        <v>1990</v>
      </c>
    </row>
    <row r="1233" spans="2:65" s="1" customFormat="1" ht="16.5" customHeight="1">
      <c r="B1233" s="33"/>
      <c r="C1233" s="137" t="s">
        <v>1442</v>
      </c>
      <c r="D1233" s="137" t="s">
        <v>163</v>
      </c>
      <c r="E1233" s="138" t="s">
        <v>1991</v>
      </c>
      <c r="F1233" s="139" t="s">
        <v>1992</v>
      </c>
      <c r="G1233" s="140" t="s">
        <v>245</v>
      </c>
      <c r="H1233" s="141">
        <v>1</v>
      </c>
      <c r="I1233" s="142"/>
      <c r="J1233" s="143">
        <f t="shared" si="40"/>
        <v>0</v>
      </c>
      <c r="K1233" s="139" t="s">
        <v>230</v>
      </c>
      <c r="L1233" s="33"/>
      <c r="M1233" s="144" t="s">
        <v>1</v>
      </c>
      <c r="N1233" s="145" t="s">
        <v>48</v>
      </c>
      <c r="P1233" s="146">
        <f t="shared" si="41"/>
        <v>0</v>
      </c>
      <c r="Q1233" s="146">
        <v>0</v>
      </c>
      <c r="R1233" s="146">
        <f t="shared" si="42"/>
        <v>0</v>
      </c>
      <c r="S1233" s="146">
        <v>0</v>
      </c>
      <c r="T1233" s="147">
        <f t="shared" si="43"/>
        <v>0</v>
      </c>
      <c r="AR1233" s="148" t="s">
        <v>242</v>
      </c>
      <c r="AT1233" s="148" t="s">
        <v>163</v>
      </c>
      <c r="AU1233" s="148" t="s">
        <v>92</v>
      </c>
      <c r="AY1233" s="17" t="s">
        <v>161</v>
      </c>
      <c r="BE1233" s="149">
        <f t="shared" si="44"/>
        <v>0</v>
      </c>
      <c r="BF1233" s="149">
        <f t="shared" si="45"/>
        <v>0</v>
      </c>
      <c r="BG1233" s="149">
        <f t="shared" si="46"/>
        <v>0</v>
      </c>
      <c r="BH1233" s="149">
        <f t="shared" si="47"/>
        <v>0</v>
      </c>
      <c r="BI1233" s="149">
        <f t="shared" si="48"/>
        <v>0</v>
      </c>
      <c r="BJ1233" s="17" t="s">
        <v>90</v>
      </c>
      <c r="BK1233" s="149">
        <f t="shared" si="49"/>
        <v>0</v>
      </c>
      <c r="BL1233" s="17" t="s">
        <v>242</v>
      </c>
      <c r="BM1233" s="148" t="s">
        <v>1993</v>
      </c>
    </row>
    <row r="1234" spans="2:65" s="1" customFormat="1" ht="16.5" customHeight="1">
      <c r="B1234" s="33"/>
      <c r="C1234" s="137" t="s">
        <v>1994</v>
      </c>
      <c r="D1234" s="137" t="s">
        <v>163</v>
      </c>
      <c r="E1234" s="138" t="s">
        <v>1995</v>
      </c>
      <c r="F1234" s="139" t="s">
        <v>1996</v>
      </c>
      <c r="G1234" s="140" t="s">
        <v>245</v>
      </c>
      <c r="H1234" s="141">
        <v>1</v>
      </c>
      <c r="I1234" s="142"/>
      <c r="J1234" s="143">
        <f t="shared" si="40"/>
        <v>0</v>
      </c>
      <c r="K1234" s="139" t="s">
        <v>230</v>
      </c>
      <c r="L1234" s="33"/>
      <c r="M1234" s="144" t="s">
        <v>1</v>
      </c>
      <c r="N1234" s="145" t="s">
        <v>48</v>
      </c>
      <c r="P1234" s="146">
        <f t="shared" si="41"/>
        <v>0</v>
      </c>
      <c r="Q1234" s="146">
        <v>0</v>
      </c>
      <c r="R1234" s="146">
        <f t="shared" si="42"/>
        <v>0</v>
      </c>
      <c r="S1234" s="146">
        <v>0</v>
      </c>
      <c r="T1234" s="147">
        <f t="shared" si="43"/>
        <v>0</v>
      </c>
      <c r="AR1234" s="148" t="s">
        <v>242</v>
      </c>
      <c r="AT1234" s="148" t="s">
        <v>163</v>
      </c>
      <c r="AU1234" s="148" t="s">
        <v>92</v>
      </c>
      <c r="AY1234" s="17" t="s">
        <v>161</v>
      </c>
      <c r="BE1234" s="149">
        <f t="shared" si="44"/>
        <v>0</v>
      </c>
      <c r="BF1234" s="149">
        <f t="shared" si="45"/>
        <v>0</v>
      </c>
      <c r="BG1234" s="149">
        <f t="shared" si="46"/>
        <v>0</v>
      </c>
      <c r="BH1234" s="149">
        <f t="shared" si="47"/>
        <v>0</v>
      </c>
      <c r="BI1234" s="149">
        <f t="shared" si="48"/>
        <v>0</v>
      </c>
      <c r="BJ1234" s="17" t="s">
        <v>90</v>
      </c>
      <c r="BK1234" s="149">
        <f t="shared" si="49"/>
        <v>0</v>
      </c>
      <c r="BL1234" s="17" t="s">
        <v>242</v>
      </c>
      <c r="BM1234" s="148" t="s">
        <v>1997</v>
      </c>
    </row>
    <row r="1235" spans="2:65" s="1" customFormat="1" ht="24.2" customHeight="1">
      <c r="B1235" s="33"/>
      <c r="C1235" s="137" t="s">
        <v>1453</v>
      </c>
      <c r="D1235" s="137" t="s">
        <v>163</v>
      </c>
      <c r="E1235" s="138" t="s">
        <v>1998</v>
      </c>
      <c r="F1235" s="139" t="s">
        <v>1999</v>
      </c>
      <c r="G1235" s="140" t="s">
        <v>245</v>
      </c>
      <c r="H1235" s="141">
        <v>1</v>
      </c>
      <c r="I1235" s="142"/>
      <c r="J1235" s="143">
        <f t="shared" si="40"/>
        <v>0</v>
      </c>
      <c r="K1235" s="139" t="s">
        <v>230</v>
      </c>
      <c r="L1235" s="33"/>
      <c r="M1235" s="144" t="s">
        <v>1</v>
      </c>
      <c r="N1235" s="145" t="s">
        <v>48</v>
      </c>
      <c r="P1235" s="146">
        <f t="shared" si="41"/>
        <v>0</v>
      </c>
      <c r="Q1235" s="146">
        <v>0</v>
      </c>
      <c r="R1235" s="146">
        <f t="shared" si="42"/>
        <v>0</v>
      </c>
      <c r="S1235" s="146">
        <v>0</v>
      </c>
      <c r="T1235" s="147">
        <f t="shared" si="43"/>
        <v>0</v>
      </c>
      <c r="AR1235" s="148" t="s">
        <v>242</v>
      </c>
      <c r="AT1235" s="148" t="s">
        <v>163</v>
      </c>
      <c r="AU1235" s="148" t="s">
        <v>92</v>
      </c>
      <c r="AY1235" s="17" t="s">
        <v>161</v>
      </c>
      <c r="BE1235" s="149">
        <f t="shared" si="44"/>
        <v>0</v>
      </c>
      <c r="BF1235" s="149">
        <f t="shared" si="45"/>
        <v>0</v>
      </c>
      <c r="BG1235" s="149">
        <f t="shared" si="46"/>
        <v>0</v>
      </c>
      <c r="BH1235" s="149">
        <f t="shared" si="47"/>
        <v>0</v>
      </c>
      <c r="BI1235" s="149">
        <f t="shared" si="48"/>
        <v>0</v>
      </c>
      <c r="BJ1235" s="17" t="s">
        <v>90</v>
      </c>
      <c r="BK1235" s="149">
        <f t="shared" si="49"/>
        <v>0</v>
      </c>
      <c r="BL1235" s="17" t="s">
        <v>242</v>
      </c>
      <c r="BM1235" s="148" t="s">
        <v>2000</v>
      </c>
    </row>
    <row r="1236" spans="2:65" s="1" customFormat="1" ht="24.2" customHeight="1">
      <c r="B1236" s="33"/>
      <c r="C1236" s="137" t="s">
        <v>2001</v>
      </c>
      <c r="D1236" s="137" t="s">
        <v>163</v>
      </c>
      <c r="E1236" s="138" t="s">
        <v>2002</v>
      </c>
      <c r="F1236" s="139" t="s">
        <v>2003</v>
      </c>
      <c r="G1236" s="140" t="s">
        <v>245</v>
      </c>
      <c r="H1236" s="141">
        <v>1</v>
      </c>
      <c r="I1236" s="142"/>
      <c r="J1236" s="143">
        <f t="shared" si="40"/>
        <v>0</v>
      </c>
      <c r="K1236" s="139" t="s">
        <v>230</v>
      </c>
      <c r="L1236" s="33"/>
      <c r="M1236" s="144" t="s">
        <v>1</v>
      </c>
      <c r="N1236" s="145" t="s">
        <v>48</v>
      </c>
      <c r="P1236" s="146">
        <f t="shared" si="41"/>
        <v>0</v>
      </c>
      <c r="Q1236" s="146">
        <v>0</v>
      </c>
      <c r="R1236" s="146">
        <f t="shared" si="42"/>
        <v>0</v>
      </c>
      <c r="S1236" s="146">
        <v>0</v>
      </c>
      <c r="T1236" s="147">
        <f t="shared" si="43"/>
        <v>0</v>
      </c>
      <c r="AR1236" s="148" t="s">
        <v>242</v>
      </c>
      <c r="AT1236" s="148" t="s">
        <v>163</v>
      </c>
      <c r="AU1236" s="148" t="s">
        <v>92</v>
      </c>
      <c r="AY1236" s="17" t="s">
        <v>161</v>
      </c>
      <c r="BE1236" s="149">
        <f t="shared" si="44"/>
        <v>0</v>
      </c>
      <c r="BF1236" s="149">
        <f t="shared" si="45"/>
        <v>0</v>
      </c>
      <c r="BG1236" s="149">
        <f t="shared" si="46"/>
        <v>0</v>
      </c>
      <c r="BH1236" s="149">
        <f t="shared" si="47"/>
        <v>0</v>
      </c>
      <c r="BI1236" s="149">
        <f t="shared" si="48"/>
        <v>0</v>
      </c>
      <c r="BJ1236" s="17" t="s">
        <v>90</v>
      </c>
      <c r="BK1236" s="149">
        <f t="shared" si="49"/>
        <v>0</v>
      </c>
      <c r="BL1236" s="17" t="s">
        <v>242</v>
      </c>
      <c r="BM1236" s="148" t="s">
        <v>2004</v>
      </c>
    </row>
    <row r="1237" spans="2:65" s="1" customFormat="1" ht="24.2" customHeight="1">
      <c r="B1237" s="33"/>
      <c r="C1237" s="137" t="s">
        <v>1457</v>
      </c>
      <c r="D1237" s="137" t="s">
        <v>163</v>
      </c>
      <c r="E1237" s="138" t="s">
        <v>2005</v>
      </c>
      <c r="F1237" s="139" t="s">
        <v>2006</v>
      </c>
      <c r="G1237" s="140" t="s">
        <v>245</v>
      </c>
      <c r="H1237" s="141">
        <v>1</v>
      </c>
      <c r="I1237" s="142"/>
      <c r="J1237" s="143">
        <f t="shared" si="40"/>
        <v>0</v>
      </c>
      <c r="K1237" s="139" t="s">
        <v>230</v>
      </c>
      <c r="L1237" s="33"/>
      <c r="M1237" s="144" t="s">
        <v>1</v>
      </c>
      <c r="N1237" s="145" t="s">
        <v>48</v>
      </c>
      <c r="P1237" s="146">
        <f t="shared" si="41"/>
        <v>0</v>
      </c>
      <c r="Q1237" s="146">
        <v>0</v>
      </c>
      <c r="R1237" s="146">
        <f t="shared" si="42"/>
        <v>0</v>
      </c>
      <c r="S1237" s="146">
        <v>0</v>
      </c>
      <c r="T1237" s="147">
        <f t="shared" si="43"/>
        <v>0</v>
      </c>
      <c r="AR1237" s="148" t="s">
        <v>242</v>
      </c>
      <c r="AT1237" s="148" t="s">
        <v>163</v>
      </c>
      <c r="AU1237" s="148" t="s">
        <v>92</v>
      </c>
      <c r="AY1237" s="17" t="s">
        <v>161</v>
      </c>
      <c r="BE1237" s="149">
        <f t="shared" si="44"/>
        <v>0</v>
      </c>
      <c r="BF1237" s="149">
        <f t="shared" si="45"/>
        <v>0</v>
      </c>
      <c r="BG1237" s="149">
        <f t="shared" si="46"/>
        <v>0</v>
      </c>
      <c r="BH1237" s="149">
        <f t="shared" si="47"/>
        <v>0</v>
      </c>
      <c r="BI1237" s="149">
        <f t="shared" si="48"/>
        <v>0</v>
      </c>
      <c r="BJ1237" s="17" t="s">
        <v>90</v>
      </c>
      <c r="BK1237" s="149">
        <f t="shared" si="49"/>
        <v>0</v>
      </c>
      <c r="BL1237" s="17" t="s">
        <v>242</v>
      </c>
      <c r="BM1237" s="148" t="s">
        <v>2007</v>
      </c>
    </row>
    <row r="1238" spans="2:65" s="1" customFormat="1" ht="24.2" customHeight="1">
      <c r="B1238" s="33"/>
      <c r="C1238" s="137" t="s">
        <v>2008</v>
      </c>
      <c r="D1238" s="137" t="s">
        <v>163</v>
      </c>
      <c r="E1238" s="138" t="s">
        <v>2009</v>
      </c>
      <c r="F1238" s="139" t="s">
        <v>2010</v>
      </c>
      <c r="G1238" s="140" t="s">
        <v>245</v>
      </c>
      <c r="H1238" s="141">
        <v>1</v>
      </c>
      <c r="I1238" s="142"/>
      <c r="J1238" s="143">
        <f t="shared" si="40"/>
        <v>0</v>
      </c>
      <c r="K1238" s="139" t="s">
        <v>230</v>
      </c>
      <c r="L1238" s="33"/>
      <c r="M1238" s="144" t="s">
        <v>1</v>
      </c>
      <c r="N1238" s="145" t="s">
        <v>48</v>
      </c>
      <c r="P1238" s="146">
        <f t="shared" si="41"/>
        <v>0</v>
      </c>
      <c r="Q1238" s="146">
        <v>0</v>
      </c>
      <c r="R1238" s="146">
        <f t="shared" si="42"/>
        <v>0</v>
      </c>
      <c r="S1238" s="146">
        <v>0</v>
      </c>
      <c r="T1238" s="147">
        <f t="shared" si="43"/>
        <v>0</v>
      </c>
      <c r="AR1238" s="148" t="s">
        <v>242</v>
      </c>
      <c r="AT1238" s="148" t="s">
        <v>163</v>
      </c>
      <c r="AU1238" s="148" t="s">
        <v>92</v>
      </c>
      <c r="AY1238" s="17" t="s">
        <v>161</v>
      </c>
      <c r="BE1238" s="149">
        <f t="shared" si="44"/>
        <v>0</v>
      </c>
      <c r="BF1238" s="149">
        <f t="shared" si="45"/>
        <v>0</v>
      </c>
      <c r="BG1238" s="149">
        <f t="shared" si="46"/>
        <v>0</v>
      </c>
      <c r="BH1238" s="149">
        <f t="shared" si="47"/>
        <v>0</v>
      </c>
      <c r="BI1238" s="149">
        <f t="shared" si="48"/>
        <v>0</v>
      </c>
      <c r="BJ1238" s="17" t="s">
        <v>90</v>
      </c>
      <c r="BK1238" s="149">
        <f t="shared" si="49"/>
        <v>0</v>
      </c>
      <c r="BL1238" s="17" t="s">
        <v>242</v>
      </c>
      <c r="BM1238" s="148" t="s">
        <v>2011</v>
      </c>
    </row>
    <row r="1239" spans="2:65" s="12" customFormat="1" ht="11.25">
      <c r="B1239" s="150"/>
      <c r="D1239" s="151" t="s">
        <v>170</v>
      </c>
      <c r="E1239" s="152" t="s">
        <v>1</v>
      </c>
      <c r="F1239" s="153" t="s">
        <v>271</v>
      </c>
      <c r="H1239" s="152" t="s">
        <v>1</v>
      </c>
      <c r="I1239" s="154"/>
      <c r="L1239" s="150"/>
      <c r="M1239" s="155"/>
      <c r="T1239" s="156"/>
      <c r="AT1239" s="152" t="s">
        <v>170</v>
      </c>
      <c r="AU1239" s="152" t="s">
        <v>92</v>
      </c>
      <c r="AV1239" s="12" t="s">
        <v>90</v>
      </c>
      <c r="AW1239" s="12" t="s">
        <v>39</v>
      </c>
      <c r="AX1239" s="12" t="s">
        <v>83</v>
      </c>
      <c r="AY1239" s="152" t="s">
        <v>161</v>
      </c>
    </row>
    <row r="1240" spans="2:65" s="13" customFormat="1" ht="11.25">
      <c r="B1240" s="157"/>
      <c r="D1240" s="151" t="s">
        <v>170</v>
      </c>
      <c r="E1240" s="158" t="s">
        <v>1</v>
      </c>
      <c r="F1240" s="159" t="s">
        <v>681</v>
      </c>
      <c r="H1240" s="160">
        <v>1</v>
      </c>
      <c r="I1240" s="161"/>
      <c r="L1240" s="157"/>
      <c r="M1240" s="162"/>
      <c r="T1240" s="163"/>
      <c r="AT1240" s="158" t="s">
        <v>170</v>
      </c>
      <c r="AU1240" s="158" t="s">
        <v>92</v>
      </c>
      <c r="AV1240" s="13" t="s">
        <v>92</v>
      </c>
      <c r="AW1240" s="13" t="s">
        <v>39</v>
      </c>
      <c r="AX1240" s="13" t="s">
        <v>90</v>
      </c>
      <c r="AY1240" s="158" t="s">
        <v>161</v>
      </c>
    </row>
    <row r="1241" spans="2:65" s="1" customFormat="1" ht="24.2" customHeight="1">
      <c r="B1241" s="33"/>
      <c r="C1241" s="137" t="s">
        <v>1462</v>
      </c>
      <c r="D1241" s="137" t="s">
        <v>163</v>
      </c>
      <c r="E1241" s="138" t="s">
        <v>2012</v>
      </c>
      <c r="F1241" s="139" t="s">
        <v>2013</v>
      </c>
      <c r="G1241" s="140" t="s">
        <v>1002</v>
      </c>
      <c r="H1241" s="141">
        <v>1</v>
      </c>
      <c r="I1241" s="142"/>
      <c r="J1241" s="143">
        <f>ROUND(I1241*H1241,2)</f>
        <v>0</v>
      </c>
      <c r="K1241" s="139" t="s">
        <v>230</v>
      </c>
      <c r="L1241" s="33"/>
      <c r="M1241" s="144" t="s">
        <v>1</v>
      </c>
      <c r="N1241" s="145" t="s">
        <v>48</v>
      </c>
      <c r="P1241" s="146">
        <f>O1241*H1241</f>
        <v>0</v>
      </c>
      <c r="Q1241" s="146">
        <v>1.7000000000000001E-4</v>
      </c>
      <c r="R1241" s="146">
        <f>Q1241*H1241</f>
        <v>1.7000000000000001E-4</v>
      </c>
      <c r="S1241" s="146">
        <v>0</v>
      </c>
      <c r="T1241" s="147">
        <f>S1241*H1241</f>
        <v>0</v>
      </c>
      <c r="AR1241" s="148" t="s">
        <v>242</v>
      </c>
      <c r="AT1241" s="148" t="s">
        <v>163</v>
      </c>
      <c r="AU1241" s="148" t="s">
        <v>92</v>
      </c>
      <c r="AY1241" s="17" t="s">
        <v>161</v>
      </c>
      <c r="BE1241" s="149">
        <f>IF(N1241="základní",J1241,0)</f>
        <v>0</v>
      </c>
      <c r="BF1241" s="149">
        <f>IF(N1241="snížená",J1241,0)</f>
        <v>0</v>
      </c>
      <c r="BG1241" s="149">
        <f>IF(N1241="zákl. přenesená",J1241,0)</f>
        <v>0</v>
      </c>
      <c r="BH1241" s="149">
        <f>IF(N1241="sníž. přenesená",J1241,0)</f>
        <v>0</v>
      </c>
      <c r="BI1241" s="149">
        <f>IF(N1241="nulová",J1241,0)</f>
        <v>0</v>
      </c>
      <c r="BJ1241" s="17" t="s">
        <v>90</v>
      </c>
      <c r="BK1241" s="149">
        <f>ROUND(I1241*H1241,2)</f>
        <v>0</v>
      </c>
      <c r="BL1241" s="17" t="s">
        <v>242</v>
      </c>
      <c r="BM1241" s="148" t="s">
        <v>2014</v>
      </c>
    </row>
    <row r="1242" spans="2:65" s="1" customFormat="1" ht="24.2" customHeight="1">
      <c r="B1242" s="33"/>
      <c r="C1242" s="137" t="s">
        <v>2015</v>
      </c>
      <c r="D1242" s="137" t="s">
        <v>163</v>
      </c>
      <c r="E1242" s="138" t="s">
        <v>2016</v>
      </c>
      <c r="F1242" s="139" t="s">
        <v>2017</v>
      </c>
      <c r="G1242" s="140" t="s">
        <v>1002</v>
      </c>
      <c r="H1242" s="141">
        <v>1</v>
      </c>
      <c r="I1242" s="142"/>
      <c r="J1242" s="143">
        <f>ROUND(I1242*H1242,2)</f>
        <v>0</v>
      </c>
      <c r="K1242" s="139" t="s">
        <v>230</v>
      </c>
      <c r="L1242" s="33"/>
      <c r="M1242" s="144" t="s">
        <v>1</v>
      </c>
      <c r="N1242" s="145" t="s">
        <v>48</v>
      </c>
      <c r="P1242" s="146">
        <f>O1242*H1242</f>
        <v>0</v>
      </c>
      <c r="Q1242" s="146">
        <v>0</v>
      </c>
      <c r="R1242" s="146">
        <f>Q1242*H1242</f>
        <v>0</v>
      </c>
      <c r="S1242" s="146">
        <v>1.4999999999999999E-2</v>
      </c>
      <c r="T1242" s="147">
        <f>S1242*H1242</f>
        <v>1.4999999999999999E-2</v>
      </c>
      <c r="AR1242" s="148" t="s">
        <v>242</v>
      </c>
      <c r="AT1242" s="148" t="s">
        <v>163</v>
      </c>
      <c r="AU1242" s="148" t="s">
        <v>92</v>
      </c>
      <c r="AY1242" s="17" t="s">
        <v>161</v>
      </c>
      <c r="BE1242" s="149">
        <f>IF(N1242="základní",J1242,0)</f>
        <v>0</v>
      </c>
      <c r="BF1242" s="149">
        <f>IF(N1242="snížená",J1242,0)</f>
        <v>0</v>
      </c>
      <c r="BG1242" s="149">
        <f>IF(N1242="zákl. přenesená",J1242,0)</f>
        <v>0</v>
      </c>
      <c r="BH1242" s="149">
        <f>IF(N1242="sníž. přenesená",J1242,0)</f>
        <v>0</v>
      </c>
      <c r="BI1242" s="149">
        <f>IF(N1242="nulová",J1242,0)</f>
        <v>0</v>
      </c>
      <c r="BJ1242" s="17" t="s">
        <v>90</v>
      </c>
      <c r="BK1242" s="149">
        <f>ROUND(I1242*H1242,2)</f>
        <v>0</v>
      </c>
      <c r="BL1242" s="17" t="s">
        <v>242</v>
      </c>
      <c r="BM1242" s="148" t="s">
        <v>2018</v>
      </c>
    </row>
    <row r="1243" spans="2:65" s="12" customFormat="1" ht="11.25">
      <c r="B1243" s="150"/>
      <c r="D1243" s="151" t="s">
        <v>170</v>
      </c>
      <c r="E1243" s="152" t="s">
        <v>1</v>
      </c>
      <c r="F1243" s="153" t="s">
        <v>2019</v>
      </c>
      <c r="H1243" s="152" t="s">
        <v>1</v>
      </c>
      <c r="I1243" s="154"/>
      <c r="L1243" s="150"/>
      <c r="M1243" s="155"/>
      <c r="T1243" s="156"/>
      <c r="AT1243" s="152" t="s">
        <v>170</v>
      </c>
      <c r="AU1243" s="152" t="s">
        <v>92</v>
      </c>
      <c r="AV1243" s="12" t="s">
        <v>90</v>
      </c>
      <c r="AW1243" s="12" t="s">
        <v>39</v>
      </c>
      <c r="AX1243" s="12" t="s">
        <v>83</v>
      </c>
      <c r="AY1243" s="152" t="s">
        <v>161</v>
      </c>
    </row>
    <row r="1244" spans="2:65" s="13" customFormat="1" ht="11.25">
      <c r="B1244" s="157"/>
      <c r="D1244" s="151" t="s">
        <v>170</v>
      </c>
      <c r="E1244" s="158" t="s">
        <v>1</v>
      </c>
      <c r="F1244" s="159" t="s">
        <v>2020</v>
      </c>
      <c r="H1244" s="160">
        <v>1</v>
      </c>
      <c r="I1244" s="161"/>
      <c r="L1244" s="157"/>
      <c r="M1244" s="162"/>
      <c r="T1244" s="163"/>
      <c r="AT1244" s="158" t="s">
        <v>170</v>
      </c>
      <c r="AU1244" s="158" t="s">
        <v>92</v>
      </c>
      <c r="AV1244" s="13" t="s">
        <v>92</v>
      </c>
      <c r="AW1244" s="13" t="s">
        <v>39</v>
      </c>
      <c r="AX1244" s="13" t="s">
        <v>90</v>
      </c>
      <c r="AY1244" s="158" t="s">
        <v>161</v>
      </c>
    </row>
    <row r="1245" spans="2:65" s="1" customFormat="1" ht="33" customHeight="1">
      <c r="B1245" s="33"/>
      <c r="C1245" s="137" t="s">
        <v>1466</v>
      </c>
      <c r="D1245" s="137" t="s">
        <v>163</v>
      </c>
      <c r="E1245" s="138" t="s">
        <v>2021</v>
      </c>
      <c r="F1245" s="139" t="s">
        <v>2022</v>
      </c>
      <c r="G1245" s="140" t="s">
        <v>2023</v>
      </c>
      <c r="H1245" s="141">
        <v>2500</v>
      </c>
      <c r="I1245" s="142"/>
      <c r="J1245" s="143">
        <f>ROUND(I1245*H1245,2)</f>
        <v>0</v>
      </c>
      <c r="K1245" s="139" t="s">
        <v>167</v>
      </c>
      <c r="L1245" s="33"/>
      <c r="M1245" s="144" t="s">
        <v>1</v>
      </c>
      <c r="N1245" s="145" t="s">
        <v>48</v>
      </c>
      <c r="P1245" s="146">
        <f>O1245*H1245</f>
        <v>0</v>
      </c>
      <c r="Q1245" s="146">
        <v>0</v>
      </c>
      <c r="R1245" s="146">
        <f>Q1245*H1245</f>
        <v>0</v>
      </c>
      <c r="S1245" s="146">
        <v>1E-3</v>
      </c>
      <c r="T1245" s="147">
        <f>S1245*H1245</f>
        <v>2.5</v>
      </c>
      <c r="AR1245" s="148" t="s">
        <v>242</v>
      </c>
      <c r="AT1245" s="148" t="s">
        <v>163</v>
      </c>
      <c r="AU1245" s="148" t="s">
        <v>92</v>
      </c>
      <c r="AY1245" s="17" t="s">
        <v>161</v>
      </c>
      <c r="BE1245" s="149">
        <f>IF(N1245="základní",J1245,0)</f>
        <v>0</v>
      </c>
      <c r="BF1245" s="149">
        <f>IF(N1245="snížená",J1245,0)</f>
        <v>0</v>
      </c>
      <c r="BG1245" s="149">
        <f>IF(N1245="zákl. přenesená",J1245,0)</f>
        <v>0</v>
      </c>
      <c r="BH1245" s="149">
        <f>IF(N1245="sníž. přenesená",J1245,0)</f>
        <v>0</v>
      </c>
      <c r="BI1245" s="149">
        <f>IF(N1245="nulová",J1245,0)</f>
        <v>0</v>
      </c>
      <c r="BJ1245" s="17" t="s">
        <v>90</v>
      </c>
      <c r="BK1245" s="149">
        <f>ROUND(I1245*H1245,2)</f>
        <v>0</v>
      </c>
      <c r="BL1245" s="17" t="s">
        <v>242</v>
      </c>
      <c r="BM1245" s="148" t="s">
        <v>2024</v>
      </c>
    </row>
    <row r="1246" spans="2:65" s="1" customFormat="1" ht="24.2" customHeight="1">
      <c r="B1246" s="33"/>
      <c r="C1246" s="137" t="s">
        <v>2025</v>
      </c>
      <c r="D1246" s="137" t="s">
        <v>163</v>
      </c>
      <c r="E1246" s="138" t="s">
        <v>2026</v>
      </c>
      <c r="F1246" s="139" t="s">
        <v>2027</v>
      </c>
      <c r="G1246" s="140" t="s">
        <v>789</v>
      </c>
      <c r="H1246" s="191"/>
      <c r="I1246" s="142"/>
      <c r="J1246" s="143">
        <f>ROUND(I1246*H1246,2)</f>
        <v>0</v>
      </c>
      <c r="K1246" s="139" t="s">
        <v>167</v>
      </c>
      <c r="L1246" s="33"/>
      <c r="M1246" s="144" t="s">
        <v>1</v>
      </c>
      <c r="N1246" s="145" t="s">
        <v>48</v>
      </c>
      <c r="P1246" s="146">
        <f>O1246*H1246</f>
        <v>0</v>
      </c>
      <c r="Q1246" s="146">
        <v>0</v>
      </c>
      <c r="R1246" s="146">
        <f>Q1246*H1246</f>
        <v>0</v>
      </c>
      <c r="S1246" s="146">
        <v>0</v>
      </c>
      <c r="T1246" s="147">
        <f>S1246*H1246</f>
        <v>0</v>
      </c>
      <c r="AR1246" s="148" t="s">
        <v>242</v>
      </c>
      <c r="AT1246" s="148" t="s">
        <v>163</v>
      </c>
      <c r="AU1246" s="148" t="s">
        <v>92</v>
      </c>
      <c r="AY1246" s="17" t="s">
        <v>161</v>
      </c>
      <c r="BE1246" s="149">
        <f>IF(N1246="základní",J1246,0)</f>
        <v>0</v>
      </c>
      <c r="BF1246" s="149">
        <f>IF(N1246="snížená",J1246,0)</f>
        <v>0</v>
      </c>
      <c r="BG1246" s="149">
        <f>IF(N1246="zákl. přenesená",J1246,0)</f>
        <v>0</v>
      </c>
      <c r="BH1246" s="149">
        <f>IF(N1246="sníž. přenesená",J1246,0)</f>
        <v>0</v>
      </c>
      <c r="BI1246" s="149">
        <f>IF(N1246="nulová",J1246,0)</f>
        <v>0</v>
      </c>
      <c r="BJ1246" s="17" t="s">
        <v>90</v>
      </c>
      <c r="BK1246" s="149">
        <f>ROUND(I1246*H1246,2)</f>
        <v>0</v>
      </c>
      <c r="BL1246" s="17" t="s">
        <v>242</v>
      </c>
      <c r="BM1246" s="148" t="s">
        <v>2028</v>
      </c>
    </row>
    <row r="1247" spans="2:65" s="11" customFormat="1" ht="22.9" customHeight="1">
      <c r="B1247" s="125"/>
      <c r="D1247" s="126" t="s">
        <v>82</v>
      </c>
      <c r="E1247" s="135" t="s">
        <v>2029</v>
      </c>
      <c r="F1247" s="135" t="s">
        <v>2030</v>
      </c>
      <c r="I1247" s="128"/>
      <c r="J1247" s="136">
        <f>BK1247</f>
        <v>0</v>
      </c>
      <c r="L1247" s="125"/>
      <c r="M1247" s="130"/>
      <c r="P1247" s="131">
        <f>SUM(P1248:P1276)</f>
        <v>0</v>
      </c>
      <c r="R1247" s="131">
        <f>SUM(R1248:R1276)</f>
        <v>0.3030524</v>
      </c>
      <c r="T1247" s="132">
        <f>SUM(T1248:T1276)</f>
        <v>0</v>
      </c>
      <c r="AR1247" s="126" t="s">
        <v>92</v>
      </c>
      <c r="AT1247" s="133" t="s">
        <v>82</v>
      </c>
      <c r="AU1247" s="133" t="s">
        <v>90</v>
      </c>
      <c r="AY1247" s="126" t="s">
        <v>161</v>
      </c>
      <c r="BK1247" s="134">
        <f>SUM(BK1248:BK1276)</f>
        <v>0</v>
      </c>
    </row>
    <row r="1248" spans="2:65" s="1" customFormat="1" ht="24.2" customHeight="1">
      <c r="B1248" s="33"/>
      <c r="C1248" s="137" t="s">
        <v>1470</v>
      </c>
      <c r="D1248" s="137" t="s">
        <v>163</v>
      </c>
      <c r="E1248" s="138" t="s">
        <v>2031</v>
      </c>
      <c r="F1248" s="139" t="s">
        <v>2032</v>
      </c>
      <c r="G1248" s="140" t="s">
        <v>301</v>
      </c>
      <c r="H1248" s="141">
        <v>6.3</v>
      </c>
      <c r="I1248" s="142"/>
      <c r="J1248" s="143">
        <f>ROUND(I1248*H1248,2)</f>
        <v>0</v>
      </c>
      <c r="K1248" s="139" t="s">
        <v>167</v>
      </c>
      <c r="L1248" s="33"/>
      <c r="M1248" s="144" t="s">
        <v>1</v>
      </c>
      <c r="N1248" s="145" t="s">
        <v>48</v>
      </c>
      <c r="P1248" s="146">
        <f>O1248*H1248</f>
        <v>0</v>
      </c>
      <c r="Q1248" s="146">
        <v>1.5299999999999999E-3</v>
      </c>
      <c r="R1248" s="146">
        <f>Q1248*H1248</f>
        <v>9.6389999999999983E-3</v>
      </c>
      <c r="S1248" s="146">
        <v>0</v>
      </c>
      <c r="T1248" s="147">
        <f>S1248*H1248</f>
        <v>0</v>
      </c>
      <c r="AR1248" s="148" t="s">
        <v>242</v>
      </c>
      <c r="AT1248" s="148" t="s">
        <v>163</v>
      </c>
      <c r="AU1248" s="148" t="s">
        <v>92</v>
      </c>
      <c r="AY1248" s="17" t="s">
        <v>161</v>
      </c>
      <c r="BE1248" s="149">
        <f>IF(N1248="základní",J1248,0)</f>
        <v>0</v>
      </c>
      <c r="BF1248" s="149">
        <f>IF(N1248="snížená",J1248,0)</f>
        <v>0</v>
      </c>
      <c r="BG1248" s="149">
        <f>IF(N1248="zákl. přenesená",J1248,0)</f>
        <v>0</v>
      </c>
      <c r="BH1248" s="149">
        <f>IF(N1248="sníž. přenesená",J1248,0)</f>
        <v>0</v>
      </c>
      <c r="BI1248" s="149">
        <f>IF(N1248="nulová",J1248,0)</f>
        <v>0</v>
      </c>
      <c r="BJ1248" s="17" t="s">
        <v>90</v>
      </c>
      <c r="BK1248" s="149">
        <f>ROUND(I1248*H1248,2)</f>
        <v>0</v>
      </c>
      <c r="BL1248" s="17" t="s">
        <v>242</v>
      </c>
      <c r="BM1248" s="148" t="s">
        <v>2033</v>
      </c>
    </row>
    <row r="1249" spans="2:65" s="12" customFormat="1" ht="11.25">
      <c r="B1249" s="150"/>
      <c r="D1249" s="151" t="s">
        <v>170</v>
      </c>
      <c r="E1249" s="152" t="s">
        <v>1</v>
      </c>
      <c r="F1249" s="153" t="s">
        <v>171</v>
      </c>
      <c r="H1249" s="152" t="s">
        <v>1</v>
      </c>
      <c r="I1249" s="154"/>
      <c r="L1249" s="150"/>
      <c r="M1249" s="155"/>
      <c r="T1249" s="156"/>
      <c r="AT1249" s="152" t="s">
        <v>170</v>
      </c>
      <c r="AU1249" s="152" t="s">
        <v>92</v>
      </c>
      <c r="AV1249" s="12" t="s">
        <v>90</v>
      </c>
      <c r="AW1249" s="12" t="s">
        <v>39</v>
      </c>
      <c r="AX1249" s="12" t="s">
        <v>83</v>
      </c>
      <c r="AY1249" s="152" t="s">
        <v>161</v>
      </c>
    </row>
    <row r="1250" spans="2:65" s="13" customFormat="1" ht="22.5">
      <c r="B1250" s="157"/>
      <c r="D1250" s="151" t="s">
        <v>170</v>
      </c>
      <c r="E1250" s="158" t="s">
        <v>1</v>
      </c>
      <c r="F1250" s="159" t="s">
        <v>308</v>
      </c>
      <c r="H1250" s="160">
        <v>6.3</v>
      </c>
      <c r="I1250" s="161"/>
      <c r="L1250" s="157"/>
      <c r="M1250" s="162"/>
      <c r="T1250" s="163"/>
      <c r="AT1250" s="158" t="s">
        <v>170</v>
      </c>
      <c r="AU1250" s="158" t="s">
        <v>92</v>
      </c>
      <c r="AV1250" s="13" t="s">
        <v>92</v>
      </c>
      <c r="AW1250" s="13" t="s">
        <v>39</v>
      </c>
      <c r="AX1250" s="13" t="s">
        <v>90</v>
      </c>
      <c r="AY1250" s="158" t="s">
        <v>161</v>
      </c>
    </row>
    <row r="1251" spans="2:65" s="1" customFormat="1" ht="33" customHeight="1">
      <c r="B1251" s="33"/>
      <c r="C1251" s="137" t="s">
        <v>2034</v>
      </c>
      <c r="D1251" s="137" t="s">
        <v>163</v>
      </c>
      <c r="E1251" s="138" t="s">
        <v>2035</v>
      </c>
      <c r="F1251" s="139" t="s">
        <v>2036</v>
      </c>
      <c r="G1251" s="140" t="s">
        <v>301</v>
      </c>
      <c r="H1251" s="141">
        <v>6.3</v>
      </c>
      <c r="I1251" s="142"/>
      <c r="J1251" s="143">
        <f>ROUND(I1251*H1251,2)</f>
        <v>0</v>
      </c>
      <c r="K1251" s="139" t="s">
        <v>167</v>
      </c>
      <c r="L1251" s="33"/>
      <c r="M1251" s="144" t="s">
        <v>1</v>
      </c>
      <c r="N1251" s="145" t="s">
        <v>48</v>
      </c>
      <c r="P1251" s="146">
        <f>O1251*H1251</f>
        <v>0</v>
      </c>
      <c r="Q1251" s="146">
        <v>1.0200000000000001E-3</v>
      </c>
      <c r="R1251" s="146">
        <f>Q1251*H1251</f>
        <v>6.4260000000000003E-3</v>
      </c>
      <c r="S1251" s="146">
        <v>0</v>
      </c>
      <c r="T1251" s="147">
        <f>S1251*H1251</f>
        <v>0</v>
      </c>
      <c r="AR1251" s="148" t="s">
        <v>242</v>
      </c>
      <c r="AT1251" s="148" t="s">
        <v>163</v>
      </c>
      <c r="AU1251" s="148" t="s">
        <v>92</v>
      </c>
      <c r="AY1251" s="17" t="s">
        <v>161</v>
      </c>
      <c r="BE1251" s="149">
        <f>IF(N1251="základní",J1251,0)</f>
        <v>0</v>
      </c>
      <c r="BF1251" s="149">
        <f>IF(N1251="snížená",J1251,0)</f>
        <v>0</v>
      </c>
      <c r="BG1251" s="149">
        <f>IF(N1251="zákl. přenesená",J1251,0)</f>
        <v>0</v>
      </c>
      <c r="BH1251" s="149">
        <f>IF(N1251="sníž. přenesená",J1251,0)</f>
        <v>0</v>
      </c>
      <c r="BI1251" s="149">
        <f>IF(N1251="nulová",J1251,0)</f>
        <v>0</v>
      </c>
      <c r="BJ1251" s="17" t="s">
        <v>90</v>
      </c>
      <c r="BK1251" s="149">
        <f>ROUND(I1251*H1251,2)</f>
        <v>0</v>
      </c>
      <c r="BL1251" s="17" t="s">
        <v>242</v>
      </c>
      <c r="BM1251" s="148" t="s">
        <v>2037</v>
      </c>
    </row>
    <row r="1252" spans="2:65" s="12" customFormat="1" ht="11.25">
      <c r="B1252" s="150"/>
      <c r="D1252" s="151" t="s">
        <v>170</v>
      </c>
      <c r="E1252" s="152" t="s">
        <v>1</v>
      </c>
      <c r="F1252" s="153" t="s">
        <v>171</v>
      </c>
      <c r="H1252" s="152" t="s">
        <v>1</v>
      </c>
      <c r="I1252" s="154"/>
      <c r="L1252" s="150"/>
      <c r="M1252" s="155"/>
      <c r="T1252" s="156"/>
      <c r="AT1252" s="152" t="s">
        <v>170</v>
      </c>
      <c r="AU1252" s="152" t="s">
        <v>92</v>
      </c>
      <c r="AV1252" s="12" t="s">
        <v>90</v>
      </c>
      <c r="AW1252" s="12" t="s">
        <v>39</v>
      </c>
      <c r="AX1252" s="12" t="s">
        <v>83</v>
      </c>
      <c r="AY1252" s="152" t="s">
        <v>161</v>
      </c>
    </row>
    <row r="1253" spans="2:65" s="13" customFormat="1" ht="22.5">
      <c r="B1253" s="157"/>
      <c r="D1253" s="151" t="s">
        <v>170</v>
      </c>
      <c r="E1253" s="158" t="s">
        <v>1</v>
      </c>
      <c r="F1253" s="159" t="s">
        <v>308</v>
      </c>
      <c r="H1253" s="160">
        <v>6.3</v>
      </c>
      <c r="I1253" s="161"/>
      <c r="L1253" s="157"/>
      <c r="M1253" s="162"/>
      <c r="T1253" s="163"/>
      <c r="AT1253" s="158" t="s">
        <v>170</v>
      </c>
      <c r="AU1253" s="158" t="s">
        <v>92</v>
      </c>
      <c r="AV1253" s="13" t="s">
        <v>92</v>
      </c>
      <c r="AW1253" s="13" t="s">
        <v>39</v>
      </c>
      <c r="AX1253" s="13" t="s">
        <v>90</v>
      </c>
      <c r="AY1253" s="158" t="s">
        <v>161</v>
      </c>
    </row>
    <row r="1254" spans="2:65" s="1" customFormat="1" ht="33" customHeight="1">
      <c r="B1254" s="33"/>
      <c r="C1254" s="137" t="s">
        <v>1474</v>
      </c>
      <c r="D1254" s="137" t="s">
        <v>163</v>
      </c>
      <c r="E1254" s="138" t="s">
        <v>2038</v>
      </c>
      <c r="F1254" s="139" t="s">
        <v>2039</v>
      </c>
      <c r="G1254" s="140" t="s">
        <v>188</v>
      </c>
      <c r="H1254" s="141">
        <v>7.35</v>
      </c>
      <c r="I1254" s="142"/>
      <c r="J1254" s="143">
        <f>ROUND(I1254*H1254,2)</f>
        <v>0</v>
      </c>
      <c r="K1254" s="139" t="s">
        <v>167</v>
      </c>
      <c r="L1254" s="33"/>
      <c r="M1254" s="144" t="s">
        <v>1</v>
      </c>
      <c r="N1254" s="145" t="s">
        <v>48</v>
      </c>
      <c r="P1254" s="146">
        <f>O1254*H1254</f>
        <v>0</v>
      </c>
      <c r="Q1254" s="146">
        <v>6.0000000000000001E-3</v>
      </c>
      <c r="R1254" s="146">
        <f>Q1254*H1254</f>
        <v>4.41E-2</v>
      </c>
      <c r="S1254" s="146">
        <v>0</v>
      </c>
      <c r="T1254" s="147">
        <f>S1254*H1254</f>
        <v>0</v>
      </c>
      <c r="AR1254" s="148" t="s">
        <v>242</v>
      </c>
      <c r="AT1254" s="148" t="s">
        <v>163</v>
      </c>
      <c r="AU1254" s="148" t="s">
        <v>92</v>
      </c>
      <c r="AY1254" s="17" t="s">
        <v>161</v>
      </c>
      <c r="BE1254" s="149">
        <f>IF(N1254="základní",J1254,0)</f>
        <v>0</v>
      </c>
      <c r="BF1254" s="149">
        <f>IF(N1254="snížená",J1254,0)</f>
        <v>0</v>
      </c>
      <c r="BG1254" s="149">
        <f>IF(N1254="zákl. přenesená",J1254,0)</f>
        <v>0</v>
      </c>
      <c r="BH1254" s="149">
        <f>IF(N1254="sníž. přenesená",J1254,0)</f>
        <v>0</v>
      </c>
      <c r="BI1254" s="149">
        <f>IF(N1254="nulová",J1254,0)</f>
        <v>0</v>
      </c>
      <c r="BJ1254" s="17" t="s">
        <v>90</v>
      </c>
      <c r="BK1254" s="149">
        <f>ROUND(I1254*H1254,2)</f>
        <v>0</v>
      </c>
      <c r="BL1254" s="17" t="s">
        <v>242</v>
      </c>
      <c r="BM1254" s="148" t="s">
        <v>2040</v>
      </c>
    </row>
    <row r="1255" spans="2:65" s="12" customFormat="1" ht="11.25">
      <c r="B1255" s="150"/>
      <c r="D1255" s="151" t="s">
        <v>170</v>
      </c>
      <c r="E1255" s="152" t="s">
        <v>1</v>
      </c>
      <c r="F1255" s="153" t="s">
        <v>171</v>
      </c>
      <c r="H1255" s="152" t="s">
        <v>1</v>
      </c>
      <c r="I1255" s="154"/>
      <c r="L1255" s="150"/>
      <c r="M1255" s="155"/>
      <c r="T1255" s="156"/>
      <c r="AT1255" s="152" t="s">
        <v>170</v>
      </c>
      <c r="AU1255" s="152" t="s">
        <v>92</v>
      </c>
      <c r="AV1255" s="12" t="s">
        <v>90</v>
      </c>
      <c r="AW1255" s="12" t="s">
        <v>39</v>
      </c>
      <c r="AX1255" s="12" t="s">
        <v>83</v>
      </c>
      <c r="AY1255" s="152" t="s">
        <v>161</v>
      </c>
    </row>
    <row r="1256" spans="2:65" s="13" customFormat="1" ht="11.25">
      <c r="B1256" s="157"/>
      <c r="D1256" s="151" t="s">
        <v>170</v>
      </c>
      <c r="E1256" s="158" t="s">
        <v>1</v>
      </c>
      <c r="F1256" s="159" t="s">
        <v>2041</v>
      </c>
      <c r="H1256" s="160">
        <v>7.35</v>
      </c>
      <c r="I1256" s="161"/>
      <c r="L1256" s="157"/>
      <c r="M1256" s="162"/>
      <c r="T1256" s="163"/>
      <c r="AT1256" s="158" t="s">
        <v>170</v>
      </c>
      <c r="AU1256" s="158" t="s">
        <v>92</v>
      </c>
      <c r="AV1256" s="13" t="s">
        <v>92</v>
      </c>
      <c r="AW1256" s="13" t="s">
        <v>39</v>
      </c>
      <c r="AX1256" s="13" t="s">
        <v>90</v>
      </c>
      <c r="AY1256" s="158" t="s">
        <v>161</v>
      </c>
    </row>
    <row r="1257" spans="2:65" s="1" customFormat="1" ht="37.9" customHeight="1">
      <c r="B1257" s="33"/>
      <c r="C1257" s="181" t="s">
        <v>2042</v>
      </c>
      <c r="D1257" s="181" t="s">
        <v>529</v>
      </c>
      <c r="E1257" s="182" t="s">
        <v>2043</v>
      </c>
      <c r="F1257" s="183" t="s">
        <v>2044</v>
      </c>
      <c r="G1257" s="184" t="s">
        <v>188</v>
      </c>
      <c r="H1257" s="185">
        <v>11.377000000000001</v>
      </c>
      <c r="I1257" s="186"/>
      <c r="J1257" s="187">
        <f>ROUND(I1257*H1257,2)</f>
        <v>0</v>
      </c>
      <c r="K1257" s="183" t="s">
        <v>230</v>
      </c>
      <c r="L1257" s="188"/>
      <c r="M1257" s="189" t="s">
        <v>1</v>
      </c>
      <c r="N1257" s="190" t="s">
        <v>48</v>
      </c>
      <c r="P1257" s="146">
        <f>O1257*H1257</f>
        <v>0</v>
      </c>
      <c r="Q1257" s="146">
        <v>1.9199999999999998E-2</v>
      </c>
      <c r="R1257" s="146">
        <f>Q1257*H1257</f>
        <v>0.2184384</v>
      </c>
      <c r="S1257" s="146">
        <v>0</v>
      </c>
      <c r="T1257" s="147">
        <f>S1257*H1257</f>
        <v>0</v>
      </c>
      <c r="AR1257" s="148" t="s">
        <v>314</v>
      </c>
      <c r="AT1257" s="148" t="s">
        <v>529</v>
      </c>
      <c r="AU1257" s="148" t="s">
        <v>92</v>
      </c>
      <c r="AY1257" s="17" t="s">
        <v>161</v>
      </c>
      <c r="BE1257" s="149">
        <f>IF(N1257="základní",J1257,0)</f>
        <v>0</v>
      </c>
      <c r="BF1257" s="149">
        <f>IF(N1257="snížená",J1257,0)</f>
        <v>0</v>
      </c>
      <c r="BG1257" s="149">
        <f>IF(N1257="zákl. přenesená",J1257,0)</f>
        <v>0</v>
      </c>
      <c r="BH1257" s="149">
        <f>IF(N1257="sníž. přenesená",J1257,0)</f>
        <v>0</v>
      </c>
      <c r="BI1257" s="149">
        <f>IF(N1257="nulová",J1257,0)</f>
        <v>0</v>
      </c>
      <c r="BJ1257" s="17" t="s">
        <v>90</v>
      </c>
      <c r="BK1257" s="149">
        <f>ROUND(I1257*H1257,2)</f>
        <v>0</v>
      </c>
      <c r="BL1257" s="17" t="s">
        <v>242</v>
      </c>
      <c r="BM1257" s="148" t="s">
        <v>2045</v>
      </c>
    </row>
    <row r="1258" spans="2:65" s="1" customFormat="1" ht="19.5">
      <c r="B1258" s="33"/>
      <c r="D1258" s="151" t="s">
        <v>182</v>
      </c>
      <c r="F1258" s="164" t="s">
        <v>2046</v>
      </c>
      <c r="I1258" s="165"/>
      <c r="L1258" s="33"/>
      <c r="M1258" s="166"/>
      <c r="T1258" s="57"/>
      <c r="AT1258" s="17" t="s">
        <v>182</v>
      </c>
      <c r="AU1258" s="17" t="s">
        <v>92</v>
      </c>
    </row>
    <row r="1259" spans="2:65" s="12" customFormat="1" ht="11.25">
      <c r="B1259" s="150"/>
      <c r="D1259" s="151" t="s">
        <v>170</v>
      </c>
      <c r="E1259" s="152" t="s">
        <v>1</v>
      </c>
      <c r="F1259" s="153" t="s">
        <v>171</v>
      </c>
      <c r="H1259" s="152" t="s">
        <v>1</v>
      </c>
      <c r="I1259" s="154"/>
      <c r="L1259" s="150"/>
      <c r="M1259" s="155"/>
      <c r="T1259" s="156"/>
      <c r="AT1259" s="152" t="s">
        <v>170</v>
      </c>
      <c r="AU1259" s="152" t="s">
        <v>92</v>
      </c>
      <c r="AV1259" s="12" t="s">
        <v>90</v>
      </c>
      <c r="AW1259" s="12" t="s">
        <v>39</v>
      </c>
      <c r="AX1259" s="12" t="s">
        <v>83</v>
      </c>
      <c r="AY1259" s="152" t="s">
        <v>161</v>
      </c>
    </row>
    <row r="1260" spans="2:65" s="13" customFormat="1" ht="11.25">
      <c r="B1260" s="157"/>
      <c r="D1260" s="151" t="s">
        <v>170</v>
      </c>
      <c r="E1260" s="158" t="s">
        <v>1</v>
      </c>
      <c r="F1260" s="159" t="s">
        <v>2041</v>
      </c>
      <c r="H1260" s="160">
        <v>7.35</v>
      </c>
      <c r="I1260" s="161"/>
      <c r="L1260" s="157"/>
      <c r="M1260" s="162"/>
      <c r="T1260" s="163"/>
      <c r="AT1260" s="158" t="s">
        <v>170</v>
      </c>
      <c r="AU1260" s="158" t="s">
        <v>92</v>
      </c>
      <c r="AV1260" s="13" t="s">
        <v>92</v>
      </c>
      <c r="AW1260" s="13" t="s">
        <v>39</v>
      </c>
      <c r="AX1260" s="13" t="s">
        <v>83</v>
      </c>
      <c r="AY1260" s="158" t="s">
        <v>161</v>
      </c>
    </row>
    <row r="1261" spans="2:65" s="13" customFormat="1" ht="22.5">
      <c r="B1261" s="157"/>
      <c r="D1261" s="151" t="s">
        <v>170</v>
      </c>
      <c r="E1261" s="158" t="s">
        <v>1</v>
      </c>
      <c r="F1261" s="159" t="s">
        <v>2047</v>
      </c>
      <c r="H1261" s="160">
        <v>2.9929999999999999</v>
      </c>
      <c r="I1261" s="161"/>
      <c r="L1261" s="157"/>
      <c r="M1261" s="162"/>
      <c r="T1261" s="163"/>
      <c r="AT1261" s="158" t="s">
        <v>170</v>
      </c>
      <c r="AU1261" s="158" t="s">
        <v>92</v>
      </c>
      <c r="AV1261" s="13" t="s">
        <v>92</v>
      </c>
      <c r="AW1261" s="13" t="s">
        <v>39</v>
      </c>
      <c r="AX1261" s="13" t="s">
        <v>83</v>
      </c>
      <c r="AY1261" s="158" t="s">
        <v>161</v>
      </c>
    </row>
    <row r="1262" spans="2:65" s="14" customFormat="1" ht="11.25">
      <c r="B1262" s="167"/>
      <c r="D1262" s="151" t="s">
        <v>170</v>
      </c>
      <c r="E1262" s="168" t="s">
        <v>1</v>
      </c>
      <c r="F1262" s="169" t="s">
        <v>237</v>
      </c>
      <c r="H1262" s="170">
        <v>10.343</v>
      </c>
      <c r="I1262" s="171"/>
      <c r="L1262" s="167"/>
      <c r="M1262" s="172"/>
      <c r="T1262" s="173"/>
      <c r="AT1262" s="168" t="s">
        <v>170</v>
      </c>
      <c r="AU1262" s="168" t="s">
        <v>92</v>
      </c>
      <c r="AV1262" s="14" t="s">
        <v>168</v>
      </c>
      <c r="AW1262" s="14" t="s">
        <v>39</v>
      </c>
      <c r="AX1262" s="14" t="s">
        <v>90</v>
      </c>
      <c r="AY1262" s="168" t="s">
        <v>161</v>
      </c>
    </row>
    <row r="1263" spans="2:65" s="13" customFormat="1" ht="11.25">
      <c r="B1263" s="157"/>
      <c r="D1263" s="151" t="s">
        <v>170</v>
      </c>
      <c r="F1263" s="159" t="s">
        <v>2048</v>
      </c>
      <c r="H1263" s="160">
        <v>11.377000000000001</v>
      </c>
      <c r="I1263" s="161"/>
      <c r="L1263" s="157"/>
      <c r="M1263" s="162"/>
      <c r="T1263" s="163"/>
      <c r="AT1263" s="158" t="s">
        <v>170</v>
      </c>
      <c r="AU1263" s="158" t="s">
        <v>92</v>
      </c>
      <c r="AV1263" s="13" t="s">
        <v>92</v>
      </c>
      <c r="AW1263" s="13" t="s">
        <v>4</v>
      </c>
      <c r="AX1263" s="13" t="s">
        <v>90</v>
      </c>
      <c r="AY1263" s="158" t="s">
        <v>161</v>
      </c>
    </row>
    <row r="1264" spans="2:65" s="1" customFormat="1" ht="24.2" customHeight="1">
      <c r="B1264" s="33"/>
      <c r="C1264" s="137" t="s">
        <v>1478</v>
      </c>
      <c r="D1264" s="137" t="s">
        <v>163</v>
      </c>
      <c r="E1264" s="138" t="s">
        <v>2049</v>
      </c>
      <c r="F1264" s="139" t="s">
        <v>2050</v>
      </c>
      <c r="G1264" s="140" t="s">
        <v>301</v>
      </c>
      <c r="H1264" s="141">
        <v>7.3</v>
      </c>
      <c r="I1264" s="142"/>
      <c r="J1264" s="143">
        <f>ROUND(I1264*H1264,2)</f>
        <v>0</v>
      </c>
      <c r="K1264" s="139" t="s">
        <v>167</v>
      </c>
      <c r="L1264" s="33"/>
      <c r="M1264" s="144" t="s">
        <v>1</v>
      </c>
      <c r="N1264" s="145" t="s">
        <v>48</v>
      </c>
      <c r="P1264" s="146">
        <f>O1264*H1264</f>
        <v>0</v>
      </c>
      <c r="Q1264" s="146">
        <v>4.2999999999999999E-4</v>
      </c>
      <c r="R1264" s="146">
        <f>Q1264*H1264</f>
        <v>3.1389999999999999E-3</v>
      </c>
      <c r="S1264" s="146">
        <v>0</v>
      </c>
      <c r="T1264" s="147">
        <f>S1264*H1264</f>
        <v>0</v>
      </c>
      <c r="AR1264" s="148" t="s">
        <v>242</v>
      </c>
      <c r="AT1264" s="148" t="s">
        <v>163</v>
      </c>
      <c r="AU1264" s="148" t="s">
        <v>92</v>
      </c>
      <c r="AY1264" s="17" t="s">
        <v>161</v>
      </c>
      <c r="BE1264" s="149">
        <f>IF(N1264="základní",J1264,0)</f>
        <v>0</v>
      </c>
      <c r="BF1264" s="149">
        <f>IF(N1264="snížená",J1264,0)</f>
        <v>0</v>
      </c>
      <c r="BG1264" s="149">
        <f>IF(N1264="zákl. přenesená",J1264,0)</f>
        <v>0</v>
      </c>
      <c r="BH1264" s="149">
        <f>IF(N1264="sníž. přenesená",J1264,0)</f>
        <v>0</v>
      </c>
      <c r="BI1264" s="149">
        <f>IF(N1264="nulová",J1264,0)</f>
        <v>0</v>
      </c>
      <c r="BJ1264" s="17" t="s">
        <v>90</v>
      </c>
      <c r="BK1264" s="149">
        <f>ROUND(I1264*H1264,2)</f>
        <v>0</v>
      </c>
      <c r="BL1264" s="17" t="s">
        <v>242</v>
      </c>
      <c r="BM1264" s="148" t="s">
        <v>2051</v>
      </c>
    </row>
    <row r="1265" spans="2:65" s="12" customFormat="1" ht="11.25">
      <c r="B1265" s="150"/>
      <c r="D1265" s="151" t="s">
        <v>170</v>
      </c>
      <c r="E1265" s="152" t="s">
        <v>1</v>
      </c>
      <c r="F1265" s="153" t="s">
        <v>171</v>
      </c>
      <c r="H1265" s="152" t="s">
        <v>1</v>
      </c>
      <c r="I1265" s="154"/>
      <c r="L1265" s="150"/>
      <c r="M1265" s="155"/>
      <c r="T1265" s="156"/>
      <c r="AT1265" s="152" t="s">
        <v>170</v>
      </c>
      <c r="AU1265" s="152" t="s">
        <v>92</v>
      </c>
      <c r="AV1265" s="12" t="s">
        <v>90</v>
      </c>
      <c r="AW1265" s="12" t="s">
        <v>39</v>
      </c>
      <c r="AX1265" s="12" t="s">
        <v>83</v>
      </c>
      <c r="AY1265" s="152" t="s">
        <v>161</v>
      </c>
    </row>
    <row r="1266" spans="2:65" s="13" customFormat="1" ht="11.25">
      <c r="B1266" s="157"/>
      <c r="D1266" s="151" t="s">
        <v>170</v>
      </c>
      <c r="E1266" s="158" t="s">
        <v>1</v>
      </c>
      <c r="F1266" s="159" t="s">
        <v>2052</v>
      </c>
      <c r="H1266" s="160">
        <v>7.3</v>
      </c>
      <c r="I1266" s="161"/>
      <c r="L1266" s="157"/>
      <c r="M1266" s="162"/>
      <c r="T1266" s="163"/>
      <c r="AT1266" s="158" t="s">
        <v>170</v>
      </c>
      <c r="AU1266" s="158" t="s">
        <v>92</v>
      </c>
      <c r="AV1266" s="13" t="s">
        <v>92</v>
      </c>
      <c r="AW1266" s="13" t="s">
        <v>39</v>
      </c>
      <c r="AX1266" s="13" t="s">
        <v>90</v>
      </c>
      <c r="AY1266" s="158" t="s">
        <v>161</v>
      </c>
    </row>
    <row r="1267" spans="2:65" s="1" customFormat="1" ht="33" customHeight="1">
      <c r="B1267" s="33"/>
      <c r="C1267" s="137" t="s">
        <v>2053</v>
      </c>
      <c r="D1267" s="137" t="s">
        <v>163</v>
      </c>
      <c r="E1267" s="138" t="s">
        <v>2054</v>
      </c>
      <c r="F1267" s="139" t="s">
        <v>2055</v>
      </c>
      <c r="G1267" s="140" t="s">
        <v>301</v>
      </c>
      <c r="H1267" s="141">
        <v>1.9</v>
      </c>
      <c r="I1267" s="142"/>
      <c r="J1267" s="143">
        <f>ROUND(I1267*H1267,2)</f>
        <v>0</v>
      </c>
      <c r="K1267" s="139" t="s">
        <v>167</v>
      </c>
      <c r="L1267" s="33"/>
      <c r="M1267" s="144" t="s">
        <v>1</v>
      </c>
      <c r="N1267" s="145" t="s">
        <v>48</v>
      </c>
      <c r="P1267" s="146">
        <f>O1267*H1267</f>
        <v>0</v>
      </c>
      <c r="Q1267" s="146">
        <v>4.2999999999999999E-4</v>
      </c>
      <c r="R1267" s="146">
        <f>Q1267*H1267</f>
        <v>8.1699999999999991E-4</v>
      </c>
      <c r="S1267" s="146">
        <v>0</v>
      </c>
      <c r="T1267" s="147">
        <f>S1267*H1267</f>
        <v>0</v>
      </c>
      <c r="AR1267" s="148" t="s">
        <v>242</v>
      </c>
      <c r="AT1267" s="148" t="s">
        <v>163</v>
      </c>
      <c r="AU1267" s="148" t="s">
        <v>92</v>
      </c>
      <c r="AY1267" s="17" t="s">
        <v>161</v>
      </c>
      <c r="BE1267" s="149">
        <f>IF(N1267="základní",J1267,0)</f>
        <v>0</v>
      </c>
      <c r="BF1267" s="149">
        <f>IF(N1267="snížená",J1267,0)</f>
        <v>0</v>
      </c>
      <c r="BG1267" s="149">
        <f>IF(N1267="zákl. přenesená",J1267,0)</f>
        <v>0</v>
      </c>
      <c r="BH1267" s="149">
        <f>IF(N1267="sníž. přenesená",J1267,0)</f>
        <v>0</v>
      </c>
      <c r="BI1267" s="149">
        <f>IF(N1267="nulová",J1267,0)</f>
        <v>0</v>
      </c>
      <c r="BJ1267" s="17" t="s">
        <v>90</v>
      </c>
      <c r="BK1267" s="149">
        <f>ROUND(I1267*H1267,2)</f>
        <v>0</v>
      </c>
      <c r="BL1267" s="17" t="s">
        <v>242</v>
      </c>
      <c r="BM1267" s="148" t="s">
        <v>2056</v>
      </c>
    </row>
    <row r="1268" spans="2:65" s="12" customFormat="1" ht="11.25">
      <c r="B1268" s="150"/>
      <c r="D1268" s="151" t="s">
        <v>170</v>
      </c>
      <c r="E1268" s="152" t="s">
        <v>1</v>
      </c>
      <c r="F1268" s="153" t="s">
        <v>171</v>
      </c>
      <c r="H1268" s="152" t="s">
        <v>1</v>
      </c>
      <c r="I1268" s="154"/>
      <c r="L1268" s="150"/>
      <c r="M1268" s="155"/>
      <c r="T1268" s="156"/>
      <c r="AT1268" s="152" t="s">
        <v>170</v>
      </c>
      <c r="AU1268" s="152" t="s">
        <v>92</v>
      </c>
      <c r="AV1268" s="12" t="s">
        <v>90</v>
      </c>
      <c r="AW1268" s="12" t="s">
        <v>39</v>
      </c>
      <c r="AX1268" s="12" t="s">
        <v>83</v>
      </c>
      <c r="AY1268" s="152" t="s">
        <v>161</v>
      </c>
    </row>
    <row r="1269" spans="2:65" s="13" customFormat="1" ht="22.5">
      <c r="B1269" s="157"/>
      <c r="D1269" s="151" t="s">
        <v>170</v>
      </c>
      <c r="E1269" s="158" t="s">
        <v>1</v>
      </c>
      <c r="F1269" s="159" t="s">
        <v>2057</v>
      </c>
      <c r="H1269" s="160">
        <v>1.9</v>
      </c>
      <c r="I1269" s="161"/>
      <c r="L1269" s="157"/>
      <c r="M1269" s="162"/>
      <c r="T1269" s="163"/>
      <c r="AT1269" s="158" t="s">
        <v>170</v>
      </c>
      <c r="AU1269" s="158" t="s">
        <v>92</v>
      </c>
      <c r="AV1269" s="13" t="s">
        <v>92</v>
      </c>
      <c r="AW1269" s="13" t="s">
        <v>39</v>
      </c>
      <c r="AX1269" s="13" t="s">
        <v>90</v>
      </c>
      <c r="AY1269" s="158" t="s">
        <v>161</v>
      </c>
    </row>
    <row r="1270" spans="2:65" s="1" customFormat="1" ht="24.2" customHeight="1">
      <c r="B1270" s="33"/>
      <c r="C1270" s="181" t="s">
        <v>1482</v>
      </c>
      <c r="D1270" s="181" t="s">
        <v>529</v>
      </c>
      <c r="E1270" s="182" t="s">
        <v>2058</v>
      </c>
      <c r="F1270" s="183" t="s">
        <v>2059</v>
      </c>
      <c r="G1270" s="184" t="s">
        <v>245</v>
      </c>
      <c r="H1270" s="185">
        <v>22.77</v>
      </c>
      <c r="I1270" s="186"/>
      <c r="J1270" s="187">
        <f>ROUND(I1270*H1270,2)</f>
        <v>0</v>
      </c>
      <c r="K1270" s="183" t="s">
        <v>230</v>
      </c>
      <c r="L1270" s="188"/>
      <c r="M1270" s="189" t="s">
        <v>1</v>
      </c>
      <c r="N1270" s="190" t="s">
        <v>48</v>
      </c>
      <c r="P1270" s="146">
        <f>O1270*H1270</f>
        <v>0</v>
      </c>
      <c r="Q1270" s="146">
        <v>8.9999999999999998E-4</v>
      </c>
      <c r="R1270" s="146">
        <f>Q1270*H1270</f>
        <v>2.0492999999999997E-2</v>
      </c>
      <c r="S1270" s="146">
        <v>0</v>
      </c>
      <c r="T1270" s="147">
        <f>S1270*H1270</f>
        <v>0</v>
      </c>
      <c r="AR1270" s="148" t="s">
        <v>314</v>
      </c>
      <c r="AT1270" s="148" t="s">
        <v>529</v>
      </c>
      <c r="AU1270" s="148" t="s">
        <v>92</v>
      </c>
      <c r="AY1270" s="17" t="s">
        <v>161</v>
      </c>
      <c r="BE1270" s="149">
        <f>IF(N1270="základní",J1270,0)</f>
        <v>0</v>
      </c>
      <c r="BF1270" s="149">
        <f>IF(N1270="snížená",J1270,0)</f>
        <v>0</v>
      </c>
      <c r="BG1270" s="149">
        <f>IF(N1270="zákl. přenesená",J1270,0)</f>
        <v>0</v>
      </c>
      <c r="BH1270" s="149">
        <f>IF(N1270="sníž. přenesená",J1270,0)</f>
        <v>0</v>
      </c>
      <c r="BI1270" s="149">
        <f>IF(N1270="nulová",J1270,0)</f>
        <v>0</v>
      </c>
      <c r="BJ1270" s="17" t="s">
        <v>90</v>
      </c>
      <c r="BK1270" s="149">
        <f>ROUND(I1270*H1270,2)</f>
        <v>0</v>
      </c>
      <c r="BL1270" s="17" t="s">
        <v>242</v>
      </c>
      <c r="BM1270" s="148" t="s">
        <v>2060</v>
      </c>
    </row>
    <row r="1271" spans="2:65" s="12" customFormat="1" ht="11.25">
      <c r="B1271" s="150"/>
      <c r="D1271" s="151" t="s">
        <v>170</v>
      </c>
      <c r="E1271" s="152" t="s">
        <v>1</v>
      </c>
      <c r="F1271" s="153" t="s">
        <v>171</v>
      </c>
      <c r="H1271" s="152" t="s">
        <v>1</v>
      </c>
      <c r="I1271" s="154"/>
      <c r="L1271" s="150"/>
      <c r="M1271" s="155"/>
      <c r="T1271" s="156"/>
      <c r="AT1271" s="152" t="s">
        <v>170</v>
      </c>
      <c r="AU1271" s="152" t="s">
        <v>92</v>
      </c>
      <c r="AV1271" s="12" t="s">
        <v>90</v>
      </c>
      <c r="AW1271" s="12" t="s">
        <v>39</v>
      </c>
      <c r="AX1271" s="12" t="s">
        <v>83</v>
      </c>
      <c r="AY1271" s="152" t="s">
        <v>161</v>
      </c>
    </row>
    <row r="1272" spans="2:65" s="13" customFormat="1" ht="11.25">
      <c r="B1272" s="157"/>
      <c r="D1272" s="151" t="s">
        <v>170</v>
      </c>
      <c r="E1272" s="158" t="s">
        <v>1</v>
      </c>
      <c r="F1272" s="159" t="s">
        <v>2052</v>
      </c>
      <c r="H1272" s="160">
        <v>7.3</v>
      </c>
      <c r="I1272" s="161"/>
      <c r="L1272" s="157"/>
      <c r="M1272" s="162"/>
      <c r="T1272" s="163"/>
      <c r="AT1272" s="158" t="s">
        <v>170</v>
      </c>
      <c r="AU1272" s="158" t="s">
        <v>92</v>
      </c>
      <c r="AV1272" s="13" t="s">
        <v>92</v>
      </c>
      <c r="AW1272" s="13" t="s">
        <v>39</v>
      </c>
      <c r="AX1272" s="13" t="s">
        <v>83</v>
      </c>
      <c r="AY1272" s="158" t="s">
        <v>161</v>
      </c>
    </row>
    <row r="1273" spans="2:65" s="13" customFormat="1" ht="22.5">
      <c r="B1273" s="157"/>
      <c r="D1273" s="151" t="s">
        <v>170</v>
      </c>
      <c r="E1273" s="158" t="s">
        <v>1</v>
      </c>
      <c r="F1273" s="159" t="s">
        <v>2057</v>
      </c>
      <c r="H1273" s="160">
        <v>1.9</v>
      </c>
      <c r="I1273" s="161"/>
      <c r="L1273" s="157"/>
      <c r="M1273" s="162"/>
      <c r="T1273" s="163"/>
      <c r="AT1273" s="158" t="s">
        <v>170</v>
      </c>
      <c r="AU1273" s="158" t="s">
        <v>92</v>
      </c>
      <c r="AV1273" s="13" t="s">
        <v>92</v>
      </c>
      <c r="AW1273" s="13" t="s">
        <v>39</v>
      </c>
      <c r="AX1273" s="13" t="s">
        <v>83</v>
      </c>
      <c r="AY1273" s="158" t="s">
        <v>161</v>
      </c>
    </row>
    <row r="1274" spans="2:65" s="14" customFormat="1" ht="11.25">
      <c r="B1274" s="167"/>
      <c r="D1274" s="151" t="s">
        <v>170</v>
      </c>
      <c r="E1274" s="168" t="s">
        <v>1</v>
      </c>
      <c r="F1274" s="169" t="s">
        <v>237</v>
      </c>
      <c r="H1274" s="170">
        <v>9.1999999999999993</v>
      </c>
      <c r="I1274" s="171"/>
      <c r="L1274" s="167"/>
      <c r="M1274" s="172"/>
      <c r="T1274" s="173"/>
      <c r="AT1274" s="168" t="s">
        <v>170</v>
      </c>
      <c r="AU1274" s="168" t="s">
        <v>92</v>
      </c>
      <c r="AV1274" s="14" t="s">
        <v>168</v>
      </c>
      <c r="AW1274" s="14" t="s">
        <v>39</v>
      </c>
      <c r="AX1274" s="14" t="s">
        <v>90</v>
      </c>
      <c r="AY1274" s="168" t="s">
        <v>161</v>
      </c>
    </row>
    <row r="1275" spans="2:65" s="13" customFormat="1" ht="11.25">
      <c r="B1275" s="157"/>
      <c r="D1275" s="151" t="s">
        <v>170</v>
      </c>
      <c r="F1275" s="159" t="s">
        <v>2061</v>
      </c>
      <c r="H1275" s="160">
        <v>22.77</v>
      </c>
      <c r="I1275" s="161"/>
      <c r="L1275" s="157"/>
      <c r="M1275" s="162"/>
      <c r="T1275" s="163"/>
      <c r="AT1275" s="158" t="s">
        <v>170</v>
      </c>
      <c r="AU1275" s="158" t="s">
        <v>92</v>
      </c>
      <c r="AV1275" s="13" t="s">
        <v>92</v>
      </c>
      <c r="AW1275" s="13" t="s">
        <v>4</v>
      </c>
      <c r="AX1275" s="13" t="s">
        <v>90</v>
      </c>
      <c r="AY1275" s="158" t="s">
        <v>161</v>
      </c>
    </row>
    <row r="1276" spans="2:65" s="1" customFormat="1" ht="24.2" customHeight="1">
      <c r="B1276" s="33"/>
      <c r="C1276" s="137" t="s">
        <v>2062</v>
      </c>
      <c r="D1276" s="137" t="s">
        <v>163</v>
      </c>
      <c r="E1276" s="138" t="s">
        <v>2063</v>
      </c>
      <c r="F1276" s="139" t="s">
        <v>2064</v>
      </c>
      <c r="G1276" s="140" t="s">
        <v>789</v>
      </c>
      <c r="H1276" s="191"/>
      <c r="I1276" s="142"/>
      <c r="J1276" s="143">
        <f>ROUND(I1276*H1276,2)</f>
        <v>0</v>
      </c>
      <c r="K1276" s="139" t="s">
        <v>167</v>
      </c>
      <c r="L1276" s="33"/>
      <c r="M1276" s="144" t="s">
        <v>1</v>
      </c>
      <c r="N1276" s="145" t="s">
        <v>48</v>
      </c>
      <c r="P1276" s="146">
        <f>O1276*H1276</f>
        <v>0</v>
      </c>
      <c r="Q1276" s="146">
        <v>0</v>
      </c>
      <c r="R1276" s="146">
        <f>Q1276*H1276</f>
        <v>0</v>
      </c>
      <c r="S1276" s="146">
        <v>0</v>
      </c>
      <c r="T1276" s="147">
        <f>S1276*H1276</f>
        <v>0</v>
      </c>
      <c r="AR1276" s="148" t="s">
        <v>242</v>
      </c>
      <c r="AT1276" s="148" t="s">
        <v>163</v>
      </c>
      <c r="AU1276" s="148" t="s">
        <v>92</v>
      </c>
      <c r="AY1276" s="17" t="s">
        <v>161</v>
      </c>
      <c r="BE1276" s="149">
        <f>IF(N1276="základní",J1276,0)</f>
        <v>0</v>
      </c>
      <c r="BF1276" s="149">
        <f>IF(N1276="snížená",J1276,0)</f>
        <v>0</v>
      </c>
      <c r="BG1276" s="149">
        <f>IF(N1276="zákl. přenesená",J1276,0)</f>
        <v>0</v>
      </c>
      <c r="BH1276" s="149">
        <f>IF(N1276="sníž. přenesená",J1276,0)</f>
        <v>0</v>
      </c>
      <c r="BI1276" s="149">
        <f>IF(N1276="nulová",J1276,0)</f>
        <v>0</v>
      </c>
      <c r="BJ1276" s="17" t="s">
        <v>90</v>
      </c>
      <c r="BK1276" s="149">
        <f>ROUND(I1276*H1276,2)</f>
        <v>0</v>
      </c>
      <c r="BL1276" s="17" t="s">
        <v>242</v>
      </c>
      <c r="BM1276" s="148" t="s">
        <v>2065</v>
      </c>
    </row>
    <row r="1277" spans="2:65" s="11" customFormat="1" ht="22.9" customHeight="1">
      <c r="B1277" s="125"/>
      <c r="D1277" s="126" t="s">
        <v>82</v>
      </c>
      <c r="E1277" s="135" t="s">
        <v>2066</v>
      </c>
      <c r="F1277" s="135" t="s">
        <v>2067</v>
      </c>
      <c r="I1277" s="128"/>
      <c r="J1277" s="136">
        <f>BK1277</f>
        <v>0</v>
      </c>
      <c r="L1277" s="125"/>
      <c r="M1277" s="130"/>
      <c r="P1277" s="131">
        <f>SUM(P1278:P1284)</f>
        <v>0</v>
      </c>
      <c r="R1277" s="131">
        <f>SUM(R1278:R1284)</f>
        <v>0.83902749999999993</v>
      </c>
      <c r="T1277" s="132">
        <f>SUM(T1278:T1284)</f>
        <v>0</v>
      </c>
      <c r="AR1277" s="126" t="s">
        <v>92</v>
      </c>
      <c r="AT1277" s="133" t="s">
        <v>82</v>
      </c>
      <c r="AU1277" s="133" t="s">
        <v>90</v>
      </c>
      <c r="AY1277" s="126" t="s">
        <v>161</v>
      </c>
      <c r="BK1277" s="134">
        <f>SUM(BK1278:BK1284)</f>
        <v>0</v>
      </c>
    </row>
    <row r="1278" spans="2:65" s="1" customFormat="1" ht="16.5" customHeight="1">
      <c r="B1278" s="33"/>
      <c r="C1278" s="137" t="s">
        <v>1496</v>
      </c>
      <c r="D1278" s="137" t="s">
        <v>163</v>
      </c>
      <c r="E1278" s="138" t="s">
        <v>2068</v>
      </c>
      <c r="F1278" s="139" t="s">
        <v>2069</v>
      </c>
      <c r="G1278" s="140" t="s">
        <v>188</v>
      </c>
      <c r="H1278" s="141">
        <v>49.954999999999998</v>
      </c>
      <c r="I1278" s="142"/>
      <c r="J1278" s="143">
        <f>ROUND(I1278*H1278,2)</f>
        <v>0</v>
      </c>
      <c r="K1278" s="139" t="s">
        <v>230</v>
      </c>
      <c r="L1278" s="33"/>
      <c r="M1278" s="144" t="s">
        <v>1</v>
      </c>
      <c r="N1278" s="145" t="s">
        <v>48</v>
      </c>
      <c r="P1278" s="146">
        <f>O1278*H1278</f>
        <v>0</v>
      </c>
      <c r="Q1278" s="146">
        <v>0</v>
      </c>
      <c r="R1278" s="146">
        <f>Q1278*H1278</f>
        <v>0</v>
      </c>
      <c r="S1278" s="146">
        <v>0</v>
      </c>
      <c r="T1278" s="147">
        <f>S1278*H1278</f>
        <v>0</v>
      </c>
      <c r="AR1278" s="148" t="s">
        <v>242</v>
      </c>
      <c r="AT1278" s="148" t="s">
        <v>163</v>
      </c>
      <c r="AU1278" s="148" t="s">
        <v>92</v>
      </c>
      <c r="AY1278" s="17" t="s">
        <v>161</v>
      </c>
      <c r="BE1278" s="149">
        <f>IF(N1278="základní",J1278,0)</f>
        <v>0</v>
      </c>
      <c r="BF1278" s="149">
        <f>IF(N1278="snížená",J1278,0)</f>
        <v>0</v>
      </c>
      <c r="BG1278" s="149">
        <f>IF(N1278="zákl. přenesená",J1278,0)</f>
        <v>0</v>
      </c>
      <c r="BH1278" s="149">
        <f>IF(N1278="sníž. přenesená",J1278,0)</f>
        <v>0</v>
      </c>
      <c r="BI1278" s="149">
        <f>IF(N1278="nulová",J1278,0)</f>
        <v>0</v>
      </c>
      <c r="BJ1278" s="17" t="s">
        <v>90</v>
      </c>
      <c r="BK1278" s="149">
        <f>ROUND(I1278*H1278,2)</f>
        <v>0</v>
      </c>
      <c r="BL1278" s="17" t="s">
        <v>242</v>
      </c>
      <c r="BM1278" s="148" t="s">
        <v>2070</v>
      </c>
    </row>
    <row r="1279" spans="2:65" s="13" customFormat="1" ht="33.75">
      <c r="B1279" s="157"/>
      <c r="D1279" s="151" t="s">
        <v>170</v>
      </c>
      <c r="E1279" s="158" t="s">
        <v>1</v>
      </c>
      <c r="F1279" s="159" t="s">
        <v>2071</v>
      </c>
      <c r="H1279" s="160">
        <v>39.125</v>
      </c>
      <c r="I1279" s="161"/>
      <c r="L1279" s="157"/>
      <c r="M1279" s="162"/>
      <c r="T1279" s="163"/>
      <c r="AT1279" s="158" t="s">
        <v>170</v>
      </c>
      <c r="AU1279" s="158" t="s">
        <v>92</v>
      </c>
      <c r="AV1279" s="13" t="s">
        <v>92</v>
      </c>
      <c r="AW1279" s="13" t="s">
        <v>39</v>
      </c>
      <c r="AX1279" s="13" t="s">
        <v>83</v>
      </c>
      <c r="AY1279" s="158" t="s">
        <v>161</v>
      </c>
    </row>
    <row r="1280" spans="2:65" s="13" customFormat="1" ht="22.5">
      <c r="B1280" s="157"/>
      <c r="D1280" s="151" t="s">
        <v>170</v>
      </c>
      <c r="E1280" s="158" t="s">
        <v>1</v>
      </c>
      <c r="F1280" s="159" t="s">
        <v>2072</v>
      </c>
      <c r="H1280" s="160">
        <v>10.83</v>
      </c>
      <c r="I1280" s="161"/>
      <c r="L1280" s="157"/>
      <c r="M1280" s="162"/>
      <c r="T1280" s="163"/>
      <c r="AT1280" s="158" t="s">
        <v>170</v>
      </c>
      <c r="AU1280" s="158" t="s">
        <v>92</v>
      </c>
      <c r="AV1280" s="13" t="s">
        <v>92</v>
      </c>
      <c r="AW1280" s="13" t="s">
        <v>39</v>
      </c>
      <c r="AX1280" s="13" t="s">
        <v>83</v>
      </c>
      <c r="AY1280" s="158" t="s">
        <v>161</v>
      </c>
    </row>
    <row r="1281" spans="2:65" s="14" customFormat="1" ht="11.25">
      <c r="B1281" s="167"/>
      <c r="D1281" s="151" t="s">
        <v>170</v>
      </c>
      <c r="E1281" s="168" t="s">
        <v>1</v>
      </c>
      <c r="F1281" s="169" t="s">
        <v>237</v>
      </c>
      <c r="H1281" s="170">
        <v>49.954999999999998</v>
      </c>
      <c r="I1281" s="171"/>
      <c r="L1281" s="167"/>
      <c r="M1281" s="172"/>
      <c r="T1281" s="173"/>
      <c r="AT1281" s="168" t="s">
        <v>170</v>
      </c>
      <c r="AU1281" s="168" t="s">
        <v>92</v>
      </c>
      <c r="AV1281" s="14" t="s">
        <v>168</v>
      </c>
      <c r="AW1281" s="14" t="s">
        <v>39</v>
      </c>
      <c r="AX1281" s="14" t="s">
        <v>90</v>
      </c>
      <c r="AY1281" s="168" t="s">
        <v>161</v>
      </c>
    </row>
    <row r="1282" spans="2:65" s="1" customFormat="1" ht="24.2" customHeight="1">
      <c r="B1282" s="33"/>
      <c r="C1282" s="137" t="s">
        <v>2073</v>
      </c>
      <c r="D1282" s="137" t="s">
        <v>163</v>
      </c>
      <c r="E1282" s="138" t="s">
        <v>2074</v>
      </c>
      <c r="F1282" s="139" t="s">
        <v>2075</v>
      </c>
      <c r="G1282" s="140" t="s">
        <v>301</v>
      </c>
      <c r="H1282" s="141">
        <v>153.94999999999999</v>
      </c>
      <c r="I1282" s="142"/>
      <c r="J1282" s="143">
        <f>ROUND(I1282*H1282,2)</f>
        <v>0</v>
      </c>
      <c r="K1282" s="139" t="s">
        <v>167</v>
      </c>
      <c r="L1282" s="33"/>
      <c r="M1282" s="144" t="s">
        <v>1</v>
      </c>
      <c r="N1282" s="145" t="s">
        <v>48</v>
      </c>
      <c r="P1282" s="146">
        <f>O1282*H1282</f>
        <v>0</v>
      </c>
      <c r="Q1282" s="146">
        <v>5.45E-3</v>
      </c>
      <c r="R1282" s="146">
        <f>Q1282*H1282</f>
        <v>0.83902749999999993</v>
      </c>
      <c r="S1282" s="146">
        <v>0</v>
      </c>
      <c r="T1282" s="147">
        <f>S1282*H1282</f>
        <v>0</v>
      </c>
      <c r="AR1282" s="148" t="s">
        <v>242</v>
      </c>
      <c r="AT1282" s="148" t="s">
        <v>163</v>
      </c>
      <c r="AU1282" s="148" t="s">
        <v>92</v>
      </c>
      <c r="AY1282" s="17" t="s">
        <v>161</v>
      </c>
      <c r="BE1282" s="149">
        <f>IF(N1282="základní",J1282,0)</f>
        <v>0</v>
      </c>
      <c r="BF1282" s="149">
        <f>IF(N1282="snížená",J1282,0)</f>
        <v>0</v>
      </c>
      <c r="BG1282" s="149">
        <f>IF(N1282="zákl. přenesená",J1282,0)</f>
        <v>0</v>
      </c>
      <c r="BH1282" s="149">
        <f>IF(N1282="sníž. přenesená",J1282,0)</f>
        <v>0</v>
      </c>
      <c r="BI1282" s="149">
        <f>IF(N1282="nulová",J1282,0)</f>
        <v>0</v>
      </c>
      <c r="BJ1282" s="17" t="s">
        <v>90</v>
      </c>
      <c r="BK1282" s="149">
        <f>ROUND(I1282*H1282,2)</f>
        <v>0</v>
      </c>
      <c r="BL1282" s="17" t="s">
        <v>242</v>
      </c>
      <c r="BM1282" s="148" t="s">
        <v>2076</v>
      </c>
    </row>
    <row r="1283" spans="2:65" s="13" customFormat="1" ht="33.75">
      <c r="B1283" s="157"/>
      <c r="D1283" s="151" t="s">
        <v>170</v>
      </c>
      <c r="E1283" s="158" t="s">
        <v>1</v>
      </c>
      <c r="F1283" s="159" t="s">
        <v>2077</v>
      </c>
      <c r="H1283" s="160">
        <v>153.94999999999999</v>
      </c>
      <c r="I1283" s="161"/>
      <c r="L1283" s="157"/>
      <c r="M1283" s="162"/>
      <c r="T1283" s="163"/>
      <c r="AT1283" s="158" t="s">
        <v>170</v>
      </c>
      <c r="AU1283" s="158" t="s">
        <v>92</v>
      </c>
      <c r="AV1283" s="13" t="s">
        <v>92</v>
      </c>
      <c r="AW1283" s="13" t="s">
        <v>39</v>
      </c>
      <c r="AX1283" s="13" t="s">
        <v>90</v>
      </c>
      <c r="AY1283" s="158" t="s">
        <v>161</v>
      </c>
    </row>
    <row r="1284" spans="2:65" s="1" customFormat="1" ht="24.2" customHeight="1">
      <c r="B1284" s="33"/>
      <c r="C1284" s="137" t="s">
        <v>1502</v>
      </c>
      <c r="D1284" s="137" t="s">
        <v>163</v>
      </c>
      <c r="E1284" s="138" t="s">
        <v>2078</v>
      </c>
      <c r="F1284" s="139" t="s">
        <v>2079</v>
      </c>
      <c r="G1284" s="140" t="s">
        <v>789</v>
      </c>
      <c r="H1284" s="191"/>
      <c r="I1284" s="142"/>
      <c r="J1284" s="143">
        <f>ROUND(I1284*H1284,2)</f>
        <v>0</v>
      </c>
      <c r="K1284" s="139" t="s">
        <v>167</v>
      </c>
      <c r="L1284" s="33"/>
      <c r="M1284" s="144" t="s">
        <v>1</v>
      </c>
      <c r="N1284" s="145" t="s">
        <v>48</v>
      </c>
      <c r="P1284" s="146">
        <f>O1284*H1284</f>
        <v>0</v>
      </c>
      <c r="Q1284" s="146">
        <v>0</v>
      </c>
      <c r="R1284" s="146">
        <f>Q1284*H1284</f>
        <v>0</v>
      </c>
      <c r="S1284" s="146">
        <v>0</v>
      </c>
      <c r="T1284" s="147">
        <f>S1284*H1284</f>
        <v>0</v>
      </c>
      <c r="AR1284" s="148" t="s">
        <v>242</v>
      </c>
      <c r="AT1284" s="148" t="s">
        <v>163</v>
      </c>
      <c r="AU1284" s="148" t="s">
        <v>92</v>
      </c>
      <c r="AY1284" s="17" t="s">
        <v>161</v>
      </c>
      <c r="BE1284" s="149">
        <f>IF(N1284="základní",J1284,0)</f>
        <v>0</v>
      </c>
      <c r="BF1284" s="149">
        <f>IF(N1284="snížená",J1284,0)</f>
        <v>0</v>
      </c>
      <c r="BG1284" s="149">
        <f>IF(N1284="zákl. přenesená",J1284,0)</f>
        <v>0</v>
      </c>
      <c r="BH1284" s="149">
        <f>IF(N1284="sníž. přenesená",J1284,0)</f>
        <v>0</v>
      </c>
      <c r="BI1284" s="149">
        <f>IF(N1284="nulová",J1284,0)</f>
        <v>0</v>
      </c>
      <c r="BJ1284" s="17" t="s">
        <v>90</v>
      </c>
      <c r="BK1284" s="149">
        <f>ROUND(I1284*H1284,2)</f>
        <v>0</v>
      </c>
      <c r="BL1284" s="17" t="s">
        <v>242</v>
      </c>
      <c r="BM1284" s="148" t="s">
        <v>2080</v>
      </c>
    </row>
    <row r="1285" spans="2:65" s="11" customFormat="1" ht="22.9" customHeight="1">
      <c r="B1285" s="125"/>
      <c r="D1285" s="126" t="s">
        <v>82</v>
      </c>
      <c r="E1285" s="135" t="s">
        <v>2081</v>
      </c>
      <c r="F1285" s="135" t="s">
        <v>2082</v>
      </c>
      <c r="I1285" s="128"/>
      <c r="J1285" s="136">
        <f>BK1285</f>
        <v>0</v>
      </c>
      <c r="L1285" s="125"/>
      <c r="M1285" s="130"/>
      <c r="P1285" s="131">
        <f>SUM(P1286:P1295)</f>
        <v>0</v>
      </c>
      <c r="R1285" s="131">
        <f>SUM(R1286:R1295)</f>
        <v>61.484693300000004</v>
      </c>
      <c r="T1285" s="132">
        <f>SUM(T1286:T1295)</f>
        <v>1.3965000000000002E-3</v>
      </c>
      <c r="AR1285" s="126" t="s">
        <v>92</v>
      </c>
      <c r="AT1285" s="133" t="s">
        <v>82</v>
      </c>
      <c r="AU1285" s="133" t="s">
        <v>90</v>
      </c>
      <c r="AY1285" s="126" t="s">
        <v>161</v>
      </c>
      <c r="BK1285" s="134">
        <f>SUM(BK1286:BK1295)</f>
        <v>0</v>
      </c>
    </row>
    <row r="1286" spans="2:65" s="1" customFormat="1" ht="16.5" customHeight="1">
      <c r="B1286" s="33"/>
      <c r="C1286" s="137" t="s">
        <v>2083</v>
      </c>
      <c r="D1286" s="137" t="s">
        <v>163</v>
      </c>
      <c r="E1286" s="138" t="s">
        <v>2084</v>
      </c>
      <c r="F1286" s="139" t="s">
        <v>2085</v>
      </c>
      <c r="G1286" s="140" t="s">
        <v>245</v>
      </c>
      <c r="H1286" s="141">
        <v>1</v>
      </c>
      <c r="I1286" s="142"/>
      <c r="J1286" s="143">
        <f>ROUND(I1286*H1286,2)</f>
        <v>0</v>
      </c>
      <c r="K1286" s="139" t="s">
        <v>230</v>
      </c>
      <c r="L1286" s="33"/>
      <c r="M1286" s="144" t="s">
        <v>1</v>
      </c>
      <c r="N1286" s="145" t="s">
        <v>48</v>
      </c>
      <c r="P1286" s="146">
        <f>O1286*H1286</f>
        <v>0</v>
      </c>
      <c r="Q1286" s="146">
        <v>1.7899999999999999E-3</v>
      </c>
      <c r="R1286" s="146">
        <f>Q1286*H1286</f>
        <v>1.7899999999999999E-3</v>
      </c>
      <c r="S1286" s="146">
        <v>0</v>
      </c>
      <c r="T1286" s="147">
        <f>S1286*H1286</f>
        <v>0</v>
      </c>
      <c r="AR1286" s="148" t="s">
        <v>242</v>
      </c>
      <c r="AT1286" s="148" t="s">
        <v>163</v>
      </c>
      <c r="AU1286" s="148" t="s">
        <v>92</v>
      </c>
      <c r="AY1286" s="17" t="s">
        <v>161</v>
      </c>
      <c r="BE1286" s="149">
        <f>IF(N1286="základní",J1286,0)</f>
        <v>0</v>
      </c>
      <c r="BF1286" s="149">
        <f>IF(N1286="snížená",J1286,0)</f>
        <v>0</v>
      </c>
      <c r="BG1286" s="149">
        <f>IF(N1286="zákl. přenesená",J1286,0)</f>
        <v>0</v>
      </c>
      <c r="BH1286" s="149">
        <f>IF(N1286="sníž. přenesená",J1286,0)</f>
        <v>0</v>
      </c>
      <c r="BI1286" s="149">
        <f>IF(N1286="nulová",J1286,0)</f>
        <v>0</v>
      </c>
      <c r="BJ1286" s="17" t="s">
        <v>90</v>
      </c>
      <c r="BK1286" s="149">
        <f>ROUND(I1286*H1286,2)</f>
        <v>0</v>
      </c>
      <c r="BL1286" s="17" t="s">
        <v>242</v>
      </c>
      <c r="BM1286" s="148" t="s">
        <v>2086</v>
      </c>
    </row>
    <row r="1287" spans="2:65" s="12" customFormat="1" ht="11.25">
      <c r="B1287" s="150"/>
      <c r="D1287" s="151" t="s">
        <v>170</v>
      </c>
      <c r="E1287" s="152" t="s">
        <v>1</v>
      </c>
      <c r="F1287" s="153" t="s">
        <v>2019</v>
      </c>
      <c r="H1287" s="152" t="s">
        <v>1</v>
      </c>
      <c r="I1287" s="154"/>
      <c r="L1287" s="150"/>
      <c r="M1287" s="155"/>
      <c r="T1287" s="156"/>
      <c r="AT1287" s="152" t="s">
        <v>170</v>
      </c>
      <c r="AU1287" s="152" t="s">
        <v>92</v>
      </c>
      <c r="AV1287" s="12" t="s">
        <v>90</v>
      </c>
      <c r="AW1287" s="12" t="s">
        <v>39</v>
      </c>
      <c r="AX1287" s="12" t="s">
        <v>83</v>
      </c>
      <c r="AY1287" s="152" t="s">
        <v>161</v>
      </c>
    </row>
    <row r="1288" spans="2:65" s="13" customFormat="1" ht="11.25">
      <c r="B1288" s="157"/>
      <c r="D1288" s="151" t="s">
        <v>170</v>
      </c>
      <c r="E1288" s="158" t="s">
        <v>1</v>
      </c>
      <c r="F1288" s="159" t="s">
        <v>2087</v>
      </c>
      <c r="H1288" s="160">
        <v>1</v>
      </c>
      <c r="I1288" s="161"/>
      <c r="L1288" s="157"/>
      <c r="M1288" s="162"/>
      <c r="T1288" s="163"/>
      <c r="AT1288" s="158" t="s">
        <v>170</v>
      </c>
      <c r="AU1288" s="158" t="s">
        <v>92</v>
      </c>
      <c r="AV1288" s="13" t="s">
        <v>92</v>
      </c>
      <c r="AW1288" s="13" t="s">
        <v>39</v>
      </c>
      <c r="AX1288" s="13" t="s">
        <v>90</v>
      </c>
      <c r="AY1288" s="158" t="s">
        <v>161</v>
      </c>
    </row>
    <row r="1289" spans="2:65" s="1" customFormat="1" ht="16.5" customHeight="1">
      <c r="B1289" s="33"/>
      <c r="C1289" s="137" t="s">
        <v>1507</v>
      </c>
      <c r="D1289" s="137" t="s">
        <v>163</v>
      </c>
      <c r="E1289" s="138" t="s">
        <v>2088</v>
      </c>
      <c r="F1289" s="139" t="s">
        <v>2089</v>
      </c>
      <c r="G1289" s="140" t="s">
        <v>301</v>
      </c>
      <c r="H1289" s="141">
        <v>139.65</v>
      </c>
      <c r="I1289" s="142"/>
      <c r="J1289" s="143">
        <f>ROUND(I1289*H1289,2)</f>
        <v>0</v>
      </c>
      <c r="K1289" s="139" t="s">
        <v>230</v>
      </c>
      <c r="L1289" s="33"/>
      <c r="M1289" s="144" t="s">
        <v>1</v>
      </c>
      <c r="N1289" s="145" t="s">
        <v>48</v>
      </c>
      <c r="P1289" s="146">
        <f>O1289*H1289</f>
        <v>0</v>
      </c>
      <c r="Q1289" s="146">
        <v>0</v>
      </c>
      <c r="R1289" s="146">
        <f>Q1289*H1289</f>
        <v>0</v>
      </c>
      <c r="S1289" s="146">
        <v>1.0000000000000001E-5</v>
      </c>
      <c r="T1289" s="147">
        <f>S1289*H1289</f>
        <v>1.3965000000000002E-3</v>
      </c>
      <c r="AR1289" s="148" t="s">
        <v>242</v>
      </c>
      <c r="AT1289" s="148" t="s">
        <v>163</v>
      </c>
      <c r="AU1289" s="148" t="s">
        <v>92</v>
      </c>
      <c r="AY1289" s="17" t="s">
        <v>161</v>
      </c>
      <c r="BE1289" s="149">
        <f>IF(N1289="základní",J1289,0)</f>
        <v>0</v>
      </c>
      <c r="BF1289" s="149">
        <f>IF(N1289="snížená",J1289,0)</f>
        <v>0</v>
      </c>
      <c r="BG1289" s="149">
        <f>IF(N1289="zákl. přenesená",J1289,0)</f>
        <v>0</v>
      </c>
      <c r="BH1289" s="149">
        <f>IF(N1289="sníž. přenesená",J1289,0)</f>
        <v>0</v>
      </c>
      <c r="BI1289" s="149">
        <f>IF(N1289="nulová",J1289,0)</f>
        <v>0</v>
      </c>
      <c r="BJ1289" s="17" t="s">
        <v>90</v>
      </c>
      <c r="BK1289" s="149">
        <f>ROUND(I1289*H1289,2)</f>
        <v>0</v>
      </c>
      <c r="BL1289" s="17" t="s">
        <v>242</v>
      </c>
      <c r="BM1289" s="148" t="s">
        <v>2090</v>
      </c>
    </row>
    <row r="1290" spans="2:65" s="1" customFormat="1" ht="24.2" customHeight="1">
      <c r="B1290" s="33"/>
      <c r="C1290" s="137" t="s">
        <v>2091</v>
      </c>
      <c r="D1290" s="137" t="s">
        <v>163</v>
      </c>
      <c r="E1290" s="138" t="s">
        <v>2092</v>
      </c>
      <c r="F1290" s="139" t="s">
        <v>2093</v>
      </c>
      <c r="G1290" s="140" t="s">
        <v>301</v>
      </c>
      <c r="H1290" s="141">
        <v>139.65</v>
      </c>
      <c r="I1290" s="142"/>
      <c r="J1290" s="143">
        <f>ROUND(I1290*H1290,2)</f>
        <v>0</v>
      </c>
      <c r="K1290" s="139" t="s">
        <v>230</v>
      </c>
      <c r="L1290" s="33"/>
      <c r="M1290" s="144" t="s">
        <v>1</v>
      </c>
      <c r="N1290" s="145" t="s">
        <v>48</v>
      </c>
      <c r="P1290" s="146">
        <f>O1290*H1290</f>
        <v>0</v>
      </c>
      <c r="Q1290" s="146">
        <v>1.9550000000000001E-2</v>
      </c>
      <c r="R1290" s="146">
        <f>Q1290*H1290</f>
        <v>2.7301575000000002</v>
      </c>
      <c r="S1290" s="146">
        <v>0</v>
      </c>
      <c r="T1290" s="147">
        <f>S1290*H1290</f>
        <v>0</v>
      </c>
      <c r="AR1290" s="148" t="s">
        <v>242</v>
      </c>
      <c r="AT1290" s="148" t="s">
        <v>163</v>
      </c>
      <c r="AU1290" s="148" t="s">
        <v>92</v>
      </c>
      <c r="AY1290" s="17" t="s">
        <v>161</v>
      </c>
      <c r="BE1290" s="149">
        <f>IF(N1290="základní",J1290,0)</f>
        <v>0</v>
      </c>
      <c r="BF1290" s="149">
        <f>IF(N1290="snížená",J1290,0)</f>
        <v>0</v>
      </c>
      <c r="BG1290" s="149">
        <f>IF(N1290="zákl. přenesená",J1290,0)</f>
        <v>0</v>
      </c>
      <c r="BH1290" s="149">
        <f>IF(N1290="sníž. přenesená",J1290,0)</f>
        <v>0</v>
      </c>
      <c r="BI1290" s="149">
        <f>IF(N1290="nulová",J1290,0)</f>
        <v>0</v>
      </c>
      <c r="BJ1290" s="17" t="s">
        <v>90</v>
      </c>
      <c r="BK1290" s="149">
        <f>ROUND(I1290*H1290,2)</f>
        <v>0</v>
      </c>
      <c r="BL1290" s="17" t="s">
        <v>242</v>
      </c>
      <c r="BM1290" s="148" t="s">
        <v>2094</v>
      </c>
    </row>
    <row r="1291" spans="2:65" s="13" customFormat="1" ht="22.5">
      <c r="B1291" s="157"/>
      <c r="D1291" s="151" t="s">
        <v>170</v>
      </c>
      <c r="E1291" s="158" t="s">
        <v>1</v>
      </c>
      <c r="F1291" s="159" t="s">
        <v>2095</v>
      </c>
      <c r="H1291" s="160">
        <v>99.65</v>
      </c>
      <c r="I1291" s="161"/>
      <c r="L1291" s="157"/>
      <c r="M1291" s="162"/>
      <c r="T1291" s="163"/>
      <c r="AT1291" s="158" t="s">
        <v>170</v>
      </c>
      <c r="AU1291" s="158" t="s">
        <v>92</v>
      </c>
      <c r="AV1291" s="13" t="s">
        <v>92</v>
      </c>
      <c r="AW1291" s="13" t="s">
        <v>39</v>
      </c>
      <c r="AX1291" s="13" t="s">
        <v>83</v>
      </c>
      <c r="AY1291" s="158" t="s">
        <v>161</v>
      </c>
    </row>
    <row r="1292" spans="2:65" s="13" customFormat="1" ht="11.25">
      <c r="B1292" s="157"/>
      <c r="D1292" s="151" t="s">
        <v>170</v>
      </c>
      <c r="E1292" s="158" t="s">
        <v>1</v>
      </c>
      <c r="F1292" s="159" t="s">
        <v>354</v>
      </c>
      <c r="H1292" s="160">
        <v>40</v>
      </c>
      <c r="I1292" s="161"/>
      <c r="L1292" s="157"/>
      <c r="M1292" s="162"/>
      <c r="T1292" s="163"/>
      <c r="AT1292" s="158" t="s">
        <v>170</v>
      </c>
      <c r="AU1292" s="158" t="s">
        <v>92</v>
      </c>
      <c r="AV1292" s="13" t="s">
        <v>92</v>
      </c>
      <c r="AW1292" s="13" t="s">
        <v>39</v>
      </c>
      <c r="AX1292" s="13" t="s">
        <v>83</v>
      </c>
      <c r="AY1292" s="158" t="s">
        <v>161</v>
      </c>
    </row>
    <row r="1293" spans="2:65" s="14" customFormat="1" ht="11.25">
      <c r="B1293" s="167"/>
      <c r="D1293" s="151" t="s">
        <v>170</v>
      </c>
      <c r="E1293" s="168" t="s">
        <v>1</v>
      </c>
      <c r="F1293" s="169" t="s">
        <v>237</v>
      </c>
      <c r="H1293" s="170">
        <v>139.65</v>
      </c>
      <c r="I1293" s="171"/>
      <c r="L1293" s="167"/>
      <c r="M1293" s="172"/>
      <c r="T1293" s="173"/>
      <c r="AT1293" s="168" t="s">
        <v>170</v>
      </c>
      <c r="AU1293" s="168" t="s">
        <v>92</v>
      </c>
      <c r="AV1293" s="14" t="s">
        <v>168</v>
      </c>
      <c r="AW1293" s="14" t="s">
        <v>39</v>
      </c>
      <c r="AX1293" s="14" t="s">
        <v>90</v>
      </c>
      <c r="AY1293" s="168" t="s">
        <v>161</v>
      </c>
    </row>
    <row r="1294" spans="2:65" s="1" customFormat="1" ht="24.2" customHeight="1">
      <c r="B1294" s="33"/>
      <c r="C1294" s="137" t="s">
        <v>1511</v>
      </c>
      <c r="D1294" s="137" t="s">
        <v>163</v>
      </c>
      <c r="E1294" s="138" t="s">
        <v>2096</v>
      </c>
      <c r="F1294" s="139" t="s">
        <v>2097</v>
      </c>
      <c r="G1294" s="140" t="s">
        <v>188</v>
      </c>
      <c r="H1294" s="141">
        <v>1083.999</v>
      </c>
      <c r="I1294" s="142"/>
      <c r="J1294" s="143">
        <f>ROUND(I1294*H1294,2)</f>
        <v>0</v>
      </c>
      <c r="K1294" s="139" t="s">
        <v>230</v>
      </c>
      <c r="L1294" s="33"/>
      <c r="M1294" s="144" t="s">
        <v>1</v>
      </c>
      <c r="N1294" s="145" t="s">
        <v>48</v>
      </c>
      <c r="P1294" s="146">
        <f>O1294*H1294</f>
        <v>0</v>
      </c>
      <c r="Q1294" s="146">
        <v>5.4199999999999998E-2</v>
      </c>
      <c r="R1294" s="146">
        <f>Q1294*H1294</f>
        <v>58.7527458</v>
      </c>
      <c r="S1294" s="146">
        <v>0</v>
      </c>
      <c r="T1294" s="147">
        <f>S1294*H1294</f>
        <v>0</v>
      </c>
      <c r="AR1294" s="148" t="s">
        <v>242</v>
      </c>
      <c r="AT1294" s="148" t="s">
        <v>163</v>
      </c>
      <c r="AU1294" s="148" t="s">
        <v>92</v>
      </c>
      <c r="AY1294" s="17" t="s">
        <v>161</v>
      </c>
      <c r="BE1294" s="149">
        <f>IF(N1294="základní",J1294,0)</f>
        <v>0</v>
      </c>
      <c r="BF1294" s="149">
        <f>IF(N1294="snížená",J1294,0)</f>
        <v>0</v>
      </c>
      <c r="BG1294" s="149">
        <f>IF(N1294="zákl. přenesená",J1294,0)</f>
        <v>0</v>
      </c>
      <c r="BH1294" s="149">
        <f>IF(N1294="sníž. přenesená",J1294,0)</f>
        <v>0</v>
      </c>
      <c r="BI1294" s="149">
        <f>IF(N1294="nulová",J1294,0)</f>
        <v>0</v>
      </c>
      <c r="BJ1294" s="17" t="s">
        <v>90</v>
      </c>
      <c r="BK1294" s="149">
        <f>ROUND(I1294*H1294,2)</f>
        <v>0</v>
      </c>
      <c r="BL1294" s="17" t="s">
        <v>242</v>
      </c>
      <c r="BM1294" s="148" t="s">
        <v>2098</v>
      </c>
    </row>
    <row r="1295" spans="2:65" s="13" customFormat="1" ht="11.25">
      <c r="B1295" s="157"/>
      <c r="D1295" s="151" t="s">
        <v>170</v>
      </c>
      <c r="E1295" s="158" t="s">
        <v>1</v>
      </c>
      <c r="F1295" s="159" t="s">
        <v>2099</v>
      </c>
      <c r="H1295" s="160">
        <v>1083.999</v>
      </c>
      <c r="I1295" s="161"/>
      <c r="L1295" s="157"/>
      <c r="M1295" s="162"/>
      <c r="T1295" s="163"/>
      <c r="AT1295" s="158" t="s">
        <v>170</v>
      </c>
      <c r="AU1295" s="158" t="s">
        <v>92</v>
      </c>
      <c r="AV1295" s="13" t="s">
        <v>92</v>
      </c>
      <c r="AW1295" s="13" t="s">
        <v>39</v>
      </c>
      <c r="AX1295" s="13" t="s">
        <v>90</v>
      </c>
      <c r="AY1295" s="158" t="s">
        <v>161</v>
      </c>
    </row>
    <row r="1296" spans="2:65" s="11" customFormat="1" ht="22.9" customHeight="1">
      <c r="B1296" s="125"/>
      <c r="D1296" s="126" t="s">
        <v>82</v>
      </c>
      <c r="E1296" s="135" t="s">
        <v>2100</v>
      </c>
      <c r="F1296" s="135" t="s">
        <v>2101</v>
      </c>
      <c r="I1296" s="128"/>
      <c r="J1296" s="136">
        <f>BK1296</f>
        <v>0</v>
      </c>
      <c r="L1296" s="125"/>
      <c r="M1296" s="130"/>
      <c r="P1296" s="131">
        <f>SUM(P1297:P1850)</f>
        <v>0</v>
      </c>
      <c r="R1296" s="131">
        <f>SUM(R1297:R1850)</f>
        <v>22.009658900000005</v>
      </c>
      <c r="T1296" s="132">
        <f>SUM(T1297:T1850)</f>
        <v>3.5170073500000001</v>
      </c>
      <c r="AR1296" s="126" t="s">
        <v>92</v>
      </c>
      <c r="AT1296" s="133" t="s">
        <v>82</v>
      </c>
      <c r="AU1296" s="133" t="s">
        <v>90</v>
      </c>
      <c r="AY1296" s="126" t="s">
        <v>161</v>
      </c>
      <c r="BK1296" s="134">
        <f>SUM(BK1297:BK1850)</f>
        <v>0</v>
      </c>
    </row>
    <row r="1297" spans="2:65" s="1" customFormat="1" ht="16.5" customHeight="1">
      <c r="B1297" s="33"/>
      <c r="C1297" s="137" t="s">
        <v>2102</v>
      </c>
      <c r="D1297" s="137" t="s">
        <v>163</v>
      </c>
      <c r="E1297" s="138" t="s">
        <v>2103</v>
      </c>
      <c r="F1297" s="139" t="s">
        <v>2104</v>
      </c>
      <c r="G1297" s="140" t="s">
        <v>188</v>
      </c>
      <c r="H1297" s="141">
        <v>10187.387000000001</v>
      </c>
      <c r="I1297" s="142"/>
      <c r="J1297" s="143">
        <f>ROUND(I1297*H1297,2)</f>
        <v>0</v>
      </c>
      <c r="K1297" s="139" t="s">
        <v>167</v>
      </c>
      <c r="L1297" s="33"/>
      <c r="M1297" s="144" t="s">
        <v>1</v>
      </c>
      <c r="N1297" s="145" t="s">
        <v>48</v>
      </c>
      <c r="P1297" s="146">
        <f>O1297*H1297</f>
        <v>0</v>
      </c>
      <c r="Q1297" s="146">
        <v>1E-3</v>
      </c>
      <c r="R1297" s="146">
        <f>Q1297*H1297</f>
        <v>10.187387000000001</v>
      </c>
      <c r="S1297" s="146">
        <v>3.1E-4</v>
      </c>
      <c r="T1297" s="147">
        <f>S1297*H1297</f>
        <v>3.1580899700000002</v>
      </c>
      <c r="AR1297" s="148" t="s">
        <v>242</v>
      </c>
      <c r="AT1297" s="148" t="s">
        <v>163</v>
      </c>
      <c r="AU1297" s="148" t="s">
        <v>92</v>
      </c>
      <c r="AY1297" s="17" t="s">
        <v>161</v>
      </c>
      <c r="BE1297" s="149">
        <f>IF(N1297="základní",J1297,0)</f>
        <v>0</v>
      </c>
      <c r="BF1297" s="149">
        <f>IF(N1297="snížená",J1297,0)</f>
        <v>0</v>
      </c>
      <c r="BG1297" s="149">
        <f>IF(N1297="zákl. přenesená",J1297,0)</f>
        <v>0</v>
      </c>
      <c r="BH1297" s="149">
        <f>IF(N1297="sníž. přenesená",J1297,0)</f>
        <v>0</v>
      </c>
      <c r="BI1297" s="149">
        <f>IF(N1297="nulová",J1297,0)</f>
        <v>0</v>
      </c>
      <c r="BJ1297" s="17" t="s">
        <v>90</v>
      </c>
      <c r="BK1297" s="149">
        <f>ROUND(I1297*H1297,2)</f>
        <v>0</v>
      </c>
      <c r="BL1297" s="17" t="s">
        <v>242</v>
      </c>
      <c r="BM1297" s="148" t="s">
        <v>2105</v>
      </c>
    </row>
    <row r="1298" spans="2:65" s="12" customFormat="1" ht="11.25">
      <c r="B1298" s="150"/>
      <c r="D1298" s="151" t="s">
        <v>170</v>
      </c>
      <c r="E1298" s="152" t="s">
        <v>1</v>
      </c>
      <c r="F1298" s="153" t="s">
        <v>2106</v>
      </c>
      <c r="H1298" s="152" t="s">
        <v>1</v>
      </c>
      <c r="I1298" s="154"/>
      <c r="L1298" s="150"/>
      <c r="M1298" s="155"/>
      <c r="T1298" s="156"/>
      <c r="AT1298" s="152" t="s">
        <v>170</v>
      </c>
      <c r="AU1298" s="152" t="s">
        <v>92</v>
      </c>
      <c r="AV1298" s="12" t="s">
        <v>90</v>
      </c>
      <c r="AW1298" s="12" t="s">
        <v>39</v>
      </c>
      <c r="AX1298" s="12" t="s">
        <v>83</v>
      </c>
      <c r="AY1298" s="152" t="s">
        <v>161</v>
      </c>
    </row>
    <row r="1299" spans="2:65" s="13" customFormat="1" ht="11.25">
      <c r="B1299" s="157"/>
      <c r="D1299" s="151" t="s">
        <v>170</v>
      </c>
      <c r="E1299" s="158" t="s">
        <v>1</v>
      </c>
      <c r="F1299" s="159" t="s">
        <v>2107</v>
      </c>
      <c r="H1299" s="160">
        <v>69</v>
      </c>
      <c r="I1299" s="161"/>
      <c r="L1299" s="157"/>
      <c r="M1299" s="162"/>
      <c r="T1299" s="163"/>
      <c r="AT1299" s="158" t="s">
        <v>170</v>
      </c>
      <c r="AU1299" s="158" t="s">
        <v>92</v>
      </c>
      <c r="AV1299" s="13" t="s">
        <v>92</v>
      </c>
      <c r="AW1299" s="13" t="s">
        <v>39</v>
      </c>
      <c r="AX1299" s="13" t="s">
        <v>83</v>
      </c>
      <c r="AY1299" s="158" t="s">
        <v>161</v>
      </c>
    </row>
    <row r="1300" spans="2:65" s="13" customFormat="1" ht="11.25">
      <c r="B1300" s="157"/>
      <c r="D1300" s="151" t="s">
        <v>170</v>
      </c>
      <c r="E1300" s="158" t="s">
        <v>1</v>
      </c>
      <c r="F1300" s="159" t="s">
        <v>2108</v>
      </c>
      <c r="H1300" s="160">
        <v>28.206</v>
      </c>
      <c r="I1300" s="161"/>
      <c r="L1300" s="157"/>
      <c r="M1300" s="162"/>
      <c r="T1300" s="163"/>
      <c r="AT1300" s="158" t="s">
        <v>170</v>
      </c>
      <c r="AU1300" s="158" t="s">
        <v>92</v>
      </c>
      <c r="AV1300" s="13" t="s">
        <v>92</v>
      </c>
      <c r="AW1300" s="13" t="s">
        <v>39</v>
      </c>
      <c r="AX1300" s="13" t="s">
        <v>83</v>
      </c>
      <c r="AY1300" s="158" t="s">
        <v>161</v>
      </c>
    </row>
    <row r="1301" spans="2:65" s="13" customFormat="1" ht="11.25">
      <c r="B1301" s="157"/>
      <c r="D1301" s="151" t="s">
        <v>170</v>
      </c>
      <c r="E1301" s="158" t="s">
        <v>1</v>
      </c>
      <c r="F1301" s="159" t="s">
        <v>2109</v>
      </c>
      <c r="H1301" s="160">
        <v>42.68</v>
      </c>
      <c r="I1301" s="161"/>
      <c r="L1301" s="157"/>
      <c r="M1301" s="162"/>
      <c r="T1301" s="163"/>
      <c r="AT1301" s="158" t="s">
        <v>170</v>
      </c>
      <c r="AU1301" s="158" t="s">
        <v>92</v>
      </c>
      <c r="AV1301" s="13" t="s">
        <v>92</v>
      </c>
      <c r="AW1301" s="13" t="s">
        <v>39</v>
      </c>
      <c r="AX1301" s="13" t="s">
        <v>83</v>
      </c>
      <c r="AY1301" s="158" t="s">
        <v>161</v>
      </c>
    </row>
    <row r="1302" spans="2:65" s="13" customFormat="1" ht="11.25">
      <c r="B1302" s="157"/>
      <c r="D1302" s="151" t="s">
        <v>170</v>
      </c>
      <c r="E1302" s="158" t="s">
        <v>1</v>
      </c>
      <c r="F1302" s="159" t="s">
        <v>2110</v>
      </c>
      <c r="H1302" s="160">
        <v>36.9</v>
      </c>
      <c r="I1302" s="161"/>
      <c r="L1302" s="157"/>
      <c r="M1302" s="162"/>
      <c r="T1302" s="163"/>
      <c r="AT1302" s="158" t="s">
        <v>170</v>
      </c>
      <c r="AU1302" s="158" t="s">
        <v>92</v>
      </c>
      <c r="AV1302" s="13" t="s">
        <v>92</v>
      </c>
      <c r="AW1302" s="13" t="s">
        <v>39</v>
      </c>
      <c r="AX1302" s="13" t="s">
        <v>83</v>
      </c>
      <c r="AY1302" s="158" t="s">
        <v>161</v>
      </c>
    </row>
    <row r="1303" spans="2:65" s="13" customFormat="1" ht="11.25">
      <c r="B1303" s="157"/>
      <c r="D1303" s="151" t="s">
        <v>170</v>
      </c>
      <c r="E1303" s="158" t="s">
        <v>1</v>
      </c>
      <c r="F1303" s="159" t="s">
        <v>2111</v>
      </c>
      <c r="H1303" s="160">
        <v>107.786</v>
      </c>
      <c r="I1303" s="161"/>
      <c r="L1303" s="157"/>
      <c r="M1303" s="162"/>
      <c r="T1303" s="163"/>
      <c r="AT1303" s="158" t="s">
        <v>170</v>
      </c>
      <c r="AU1303" s="158" t="s">
        <v>92</v>
      </c>
      <c r="AV1303" s="13" t="s">
        <v>92</v>
      </c>
      <c r="AW1303" s="13" t="s">
        <v>39</v>
      </c>
      <c r="AX1303" s="13" t="s">
        <v>83</v>
      </c>
      <c r="AY1303" s="158" t="s">
        <v>161</v>
      </c>
    </row>
    <row r="1304" spans="2:65" s="13" customFormat="1" ht="11.25">
      <c r="B1304" s="157"/>
      <c r="D1304" s="151" t="s">
        <v>170</v>
      </c>
      <c r="E1304" s="158" t="s">
        <v>1</v>
      </c>
      <c r="F1304" s="159" t="s">
        <v>2112</v>
      </c>
      <c r="H1304" s="160">
        <v>56.04</v>
      </c>
      <c r="I1304" s="161"/>
      <c r="L1304" s="157"/>
      <c r="M1304" s="162"/>
      <c r="T1304" s="163"/>
      <c r="AT1304" s="158" t="s">
        <v>170</v>
      </c>
      <c r="AU1304" s="158" t="s">
        <v>92</v>
      </c>
      <c r="AV1304" s="13" t="s">
        <v>92</v>
      </c>
      <c r="AW1304" s="13" t="s">
        <v>39</v>
      </c>
      <c r="AX1304" s="13" t="s">
        <v>83</v>
      </c>
      <c r="AY1304" s="158" t="s">
        <v>161</v>
      </c>
    </row>
    <row r="1305" spans="2:65" s="13" customFormat="1" ht="11.25">
      <c r="B1305" s="157"/>
      <c r="D1305" s="151" t="s">
        <v>170</v>
      </c>
      <c r="E1305" s="158" t="s">
        <v>1</v>
      </c>
      <c r="F1305" s="159" t="s">
        <v>2113</v>
      </c>
      <c r="H1305" s="160">
        <v>82</v>
      </c>
      <c r="I1305" s="161"/>
      <c r="L1305" s="157"/>
      <c r="M1305" s="162"/>
      <c r="T1305" s="163"/>
      <c r="AT1305" s="158" t="s">
        <v>170</v>
      </c>
      <c r="AU1305" s="158" t="s">
        <v>92</v>
      </c>
      <c r="AV1305" s="13" t="s">
        <v>92</v>
      </c>
      <c r="AW1305" s="13" t="s">
        <v>39</v>
      </c>
      <c r="AX1305" s="13" t="s">
        <v>83</v>
      </c>
      <c r="AY1305" s="158" t="s">
        <v>161</v>
      </c>
    </row>
    <row r="1306" spans="2:65" s="13" customFormat="1" ht="11.25">
      <c r="B1306" s="157"/>
      <c r="D1306" s="151" t="s">
        <v>170</v>
      </c>
      <c r="E1306" s="158" t="s">
        <v>1</v>
      </c>
      <c r="F1306" s="159" t="s">
        <v>2114</v>
      </c>
      <c r="H1306" s="160">
        <v>64.518000000000001</v>
      </c>
      <c r="I1306" s="161"/>
      <c r="L1306" s="157"/>
      <c r="M1306" s="162"/>
      <c r="T1306" s="163"/>
      <c r="AT1306" s="158" t="s">
        <v>170</v>
      </c>
      <c r="AU1306" s="158" t="s">
        <v>92</v>
      </c>
      <c r="AV1306" s="13" t="s">
        <v>92</v>
      </c>
      <c r="AW1306" s="13" t="s">
        <v>39</v>
      </c>
      <c r="AX1306" s="13" t="s">
        <v>83</v>
      </c>
      <c r="AY1306" s="158" t="s">
        <v>161</v>
      </c>
    </row>
    <row r="1307" spans="2:65" s="13" customFormat="1" ht="11.25">
      <c r="B1307" s="157"/>
      <c r="D1307" s="151" t="s">
        <v>170</v>
      </c>
      <c r="E1307" s="158" t="s">
        <v>1</v>
      </c>
      <c r="F1307" s="159" t="s">
        <v>2115</v>
      </c>
      <c r="H1307" s="160">
        <v>74.924999999999997</v>
      </c>
      <c r="I1307" s="161"/>
      <c r="L1307" s="157"/>
      <c r="M1307" s="162"/>
      <c r="T1307" s="163"/>
      <c r="AT1307" s="158" t="s">
        <v>170</v>
      </c>
      <c r="AU1307" s="158" t="s">
        <v>92</v>
      </c>
      <c r="AV1307" s="13" t="s">
        <v>92</v>
      </c>
      <c r="AW1307" s="13" t="s">
        <v>39</v>
      </c>
      <c r="AX1307" s="13" t="s">
        <v>83</v>
      </c>
      <c r="AY1307" s="158" t="s">
        <v>161</v>
      </c>
    </row>
    <row r="1308" spans="2:65" s="13" customFormat="1" ht="11.25">
      <c r="B1308" s="157"/>
      <c r="D1308" s="151" t="s">
        <v>170</v>
      </c>
      <c r="E1308" s="158" t="s">
        <v>1</v>
      </c>
      <c r="F1308" s="159" t="s">
        <v>2116</v>
      </c>
      <c r="H1308" s="160">
        <v>21</v>
      </c>
      <c r="I1308" s="161"/>
      <c r="L1308" s="157"/>
      <c r="M1308" s="162"/>
      <c r="T1308" s="163"/>
      <c r="AT1308" s="158" t="s">
        <v>170</v>
      </c>
      <c r="AU1308" s="158" t="s">
        <v>92</v>
      </c>
      <c r="AV1308" s="13" t="s">
        <v>92</v>
      </c>
      <c r="AW1308" s="13" t="s">
        <v>39</v>
      </c>
      <c r="AX1308" s="13" t="s">
        <v>83</v>
      </c>
      <c r="AY1308" s="158" t="s">
        <v>161</v>
      </c>
    </row>
    <row r="1309" spans="2:65" s="13" customFormat="1" ht="11.25">
      <c r="B1309" s="157"/>
      <c r="D1309" s="151" t="s">
        <v>170</v>
      </c>
      <c r="E1309" s="158" t="s">
        <v>1</v>
      </c>
      <c r="F1309" s="159" t="s">
        <v>2117</v>
      </c>
      <c r="H1309" s="160">
        <v>59.7</v>
      </c>
      <c r="I1309" s="161"/>
      <c r="L1309" s="157"/>
      <c r="M1309" s="162"/>
      <c r="T1309" s="163"/>
      <c r="AT1309" s="158" t="s">
        <v>170</v>
      </c>
      <c r="AU1309" s="158" t="s">
        <v>92</v>
      </c>
      <c r="AV1309" s="13" t="s">
        <v>92</v>
      </c>
      <c r="AW1309" s="13" t="s">
        <v>39</v>
      </c>
      <c r="AX1309" s="13" t="s">
        <v>83</v>
      </c>
      <c r="AY1309" s="158" t="s">
        <v>161</v>
      </c>
    </row>
    <row r="1310" spans="2:65" s="13" customFormat="1" ht="11.25">
      <c r="B1310" s="157"/>
      <c r="D1310" s="151" t="s">
        <v>170</v>
      </c>
      <c r="E1310" s="158" t="s">
        <v>1</v>
      </c>
      <c r="F1310" s="159" t="s">
        <v>2118</v>
      </c>
      <c r="H1310" s="160">
        <v>19.12</v>
      </c>
      <c r="I1310" s="161"/>
      <c r="L1310" s="157"/>
      <c r="M1310" s="162"/>
      <c r="T1310" s="163"/>
      <c r="AT1310" s="158" t="s">
        <v>170</v>
      </c>
      <c r="AU1310" s="158" t="s">
        <v>92</v>
      </c>
      <c r="AV1310" s="13" t="s">
        <v>92</v>
      </c>
      <c r="AW1310" s="13" t="s">
        <v>39</v>
      </c>
      <c r="AX1310" s="13" t="s">
        <v>83</v>
      </c>
      <c r="AY1310" s="158" t="s">
        <v>161</v>
      </c>
    </row>
    <row r="1311" spans="2:65" s="15" customFormat="1" ht="11.25">
      <c r="B1311" s="174"/>
      <c r="D1311" s="151" t="s">
        <v>170</v>
      </c>
      <c r="E1311" s="175" t="s">
        <v>1</v>
      </c>
      <c r="F1311" s="176" t="s">
        <v>377</v>
      </c>
      <c r="H1311" s="177">
        <v>661.875</v>
      </c>
      <c r="I1311" s="178"/>
      <c r="L1311" s="174"/>
      <c r="M1311" s="179"/>
      <c r="T1311" s="180"/>
      <c r="AT1311" s="175" t="s">
        <v>170</v>
      </c>
      <c r="AU1311" s="175" t="s">
        <v>92</v>
      </c>
      <c r="AV1311" s="15" t="s">
        <v>100</v>
      </c>
      <c r="AW1311" s="15" t="s">
        <v>39</v>
      </c>
      <c r="AX1311" s="15" t="s">
        <v>83</v>
      </c>
      <c r="AY1311" s="175" t="s">
        <v>161</v>
      </c>
    </row>
    <row r="1312" spans="2:65" s="12" customFormat="1" ht="11.25">
      <c r="B1312" s="150"/>
      <c r="D1312" s="151" t="s">
        <v>170</v>
      </c>
      <c r="E1312" s="152" t="s">
        <v>1</v>
      </c>
      <c r="F1312" s="153" t="s">
        <v>2119</v>
      </c>
      <c r="H1312" s="152" t="s">
        <v>1</v>
      </c>
      <c r="I1312" s="154"/>
      <c r="L1312" s="150"/>
      <c r="M1312" s="155"/>
      <c r="T1312" s="156"/>
      <c r="AT1312" s="152" t="s">
        <v>170</v>
      </c>
      <c r="AU1312" s="152" t="s">
        <v>92</v>
      </c>
      <c r="AV1312" s="12" t="s">
        <v>90</v>
      </c>
      <c r="AW1312" s="12" t="s">
        <v>39</v>
      </c>
      <c r="AX1312" s="12" t="s">
        <v>83</v>
      </c>
      <c r="AY1312" s="152" t="s">
        <v>161</v>
      </c>
    </row>
    <row r="1313" spans="2:51" s="13" customFormat="1" ht="11.25">
      <c r="B1313" s="157"/>
      <c r="D1313" s="151" t="s">
        <v>170</v>
      </c>
      <c r="E1313" s="158" t="s">
        <v>1</v>
      </c>
      <c r="F1313" s="159" t="s">
        <v>2120</v>
      </c>
      <c r="H1313" s="160">
        <v>88.55</v>
      </c>
      <c r="I1313" s="161"/>
      <c r="L1313" s="157"/>
      <c r="M1313" s="162"/>
      <c r="T1313" s="163"/>
      <c r="AT1313" s="158" t="s">
        <v>170</v>
      </c>
      <c r="AU1313" s="158" t="s">
        <v>92</v>
      </c>
      <c r="AV1313" s="13" t="s">
        <v>92</v>
      </c>
      <c r="AW1313" s="13" t="s">
        <v>39</v>
      </c>
      <c r="AX1313" s="13" t="s">
        <v>83</v>
      </c>
      <c r="AY1313" s="158" t="s">
        <v>161</v>
      </c>
    </row>
    <row r="1314" spans="2:51" s="13" customFormat="1" ht="11.25">
      <c r="B1314" s="157"/>
      <c r="D1314" s="151" t="s">
        <v>170</v>
      </c>
      <c r="E1314" s="158" t="s">
        <v>1</v>
      </c>
      <c r="F1314" s="159" t="s">
        <v>2121</v>
      </c>
      <c r="H1314" s="160">
        <v>26.6</v>
      </c>
      <c r="I1314" s="161"/>
      <c r="L1314" s="157"/>
      <c r="M1314" s="162"/>
      <c r="T1314" s="163"/>
      <c r="AT1314" s="158" t="s">
        <v>170</v>
      </c>
      <c r="AU1314" s="158" t="s">
        <v>92</v>
      </c>
      <c r="AV1314" s="13" t="s">
        <v>92</v>
      </c>
      <c r="AW1314" s="13" t="s">
        <v>39</v>
      </c>
      <c r="AX1314" s="13" t="s">
        <v>83</v>
      </c>
      <c r="AY1314" s="158" t="s">
        <v>161</v>
      </c>
    </row>
    <row r="1315" spans="2:51" s="13" customFormat="1" ht="11.25">
      <c r="B1315" s="157"/>
      <c r="D1315" s="151" t="s">
        <v>170</v>
      </c>
      <c r="E1315" s="158" t="s">
        <v>1</v>
      </c>
      <c r="F1315" s="159" t="s">
        <v>2122</v>
      </c>
      <c r="H1315" s="160">
        <v>93.35</v>
      </c>
      <c r="I1315" s="161"/>
      <c r="L1315" s="157"/>
      <c r="M1315" s="162"/>
      <c r="T1315" s="163"/>
      <c r="AT1315" s="158" t="s">
        <v>170</v>
      </c>
      <c r="AU1315" s="158" t="s">
        <v>92</v>
      </c>
      <c r="AV1315" s="13" t="s">
        <v>92</v>
      </c>
      <c r="AW1315" s="13" t="s">
        <v>39</v>
      </c>
      <c r="AX1315" s="13" t="s">
        <v>83</v>
      </c>
      <c r="AY1315" s="158" t="s">
        <v>161</v>
      </c>
    </row>
    <row r="1316" spans="2:51" s="13" customFormat="1" ht="11.25">
      <c r="B1316" s="157"/>
      <c r="D1316" s="151" t="s">
        <v>170</v>
      </c>
      <c r="E1316" s="158" t="s">
        <v>1</v>
      </c>
      <c r="F1316" s="159" t="s">
        <v>2123</v>
      </c>
      <c r="H1316" s="160">
        <v>39.225000000000001</v>
      </c>
      <c r="I1316" s="161"/>
      <c r="L1316" s="157"/>
      <c r="M1316" s="162"/>
      <c r="T1316" s="163"/>
      <c r="AT1316" s="158" t="s">
        <v>170</v>
      </c>
      <c r="AU1316" s="158" t="s">
        <v>92</v>
      </c>
      <c r="AV1316" s="13" t="s">
        <v>92</v>
      </c>
      <c r="AW1316" s="13" t="s">
        <v>39</v>
      </c>
      <c r="AX1316" s="13" t="s">
        <v>83</v>
      </c>
      <c r="AY1316" s="158" t="s">
        <v>161</v>
      </c>
    </row>
    <row r="1317" spans="2:51" s="13" customFormat="1" ht="11.25">
      <c r="B1317" s="157"/>
      <c r="D1317" s="151" t="s">
        <v>170</v>
      </c>
      <c r="E1317" s="158" t="s">
        <v>1</v>
      </c>
      <c r="F1317" s="159" t="s">
        <v>2124</v>
      </c>
      <c r="H1317" s="160">
        <v>75.45</v>
      </c>
      <c r="I1317" s="161"/>
      <c r="L1317" s="157"/>
      <c r="M1317" s="162"/>
      <c r="T1317" s="163"/>
      <c r="AT1317" s="158" t="s">
        <v>170</v>
      </c>
      <c r="AU1317" s="158" t="s">
        <v>92</v>
      </c>
      <c r="AV1317" s="13" t="s">
        <v>92</v>
      </c>
      <c r="AW1317" s="13" t="s">
        <v>39</v>
      </c>
      <c r="AX1317" s="13" t="s">
        <v>83</v>
      </c>
      <c r="AY1317" s="158" t="s">
        <v>161</v>
      </c>
    </row>
    <row r="1318" spans="2:51" s="13" customFormat="1" ht="11.25">
      <c r="B1318" s="157"/>
      <c r="D1318" s="151" t="s">
        <v>170</v>
      </c>
      <c r="E1318" s="158" t="s">
        <v>1</v>
      </c>
      <c r="F1318" s="159" t="s">
        <v>2125</v>
      </c>
      <c r="H1318" s="160">
        <v>56.225000000000001</v>
      </c>
      <c r="I1318" s="161"/>
      <c r="L1318" s="157"/>
      <c r="M1318" s="162"/>
      <c r="T1318" s="163"/>
      <c r="AT1318" s="158" t="s">
        <v>170</v>
      </c>
      <c r="AU1318" s="158" t="s">
        <v>92</v>
      </c>
      <c r="AV1318" s="13" t="s">
        <v>92</v>
      </c>
      <c r="AW1318" s="13" t="s">
        <v>39</v>
      </c>
      <c r="AX1318" s="13" t="s">
        <v>83</v>
      </c>
      <c r="AY1318" s="158" t="s">
        <v>161</v>
      </c>
    </row>
    <row r="1319" spans="2:51" s="13" customFormat="1" ht="22.5">
      <c r="B1319" s="157"/>
      <c r="D1319" s="151" t="s">
        <v>170</v>
      </c>
      <c r="E1319" s="158" t="s">
        <v>1</v>
      </c>
      <c r="F1319" s="159" t="s">
        <v>2126</v>
      </c>
      <c r="H1319" s="160">
        <v>22.7</v>
      </c>
      <c r="I1319" s="161"/>
      <c r="L1319" s="157"/>
      <c r="M1319" s="162"/>
      <c r="T1319" s="163"/>
      <c r="AT1319" s="158" t="s">
        <v>170</v>
      </c>
      <c r="AU1319" s="158" t="s">
        <v>92</v>
      </c>
      <c r="AV1319" s="13" t="s">
        <v>92</v>
      </c>
      <c r="AW1319" s="13" t="s">
        <v>39</v>
      </c>
      <c r="AX1319" s="13" t="s">
        <v>83</v>
      </c>
      <c r="AY1319" s="158" t="s">
        <v>161</v>
      </c>
    </row>
    <row r="1320" spans="2:51" s="13" customFormat="1" ht="11.25">
      <c r="B1320" s="157"/>
      <c r="D1320" s="151" t="s">
        <v>170</v>
      </c>
      <c r="E1320" s="158" t="s">
        <v>1</v>
      </c>
      <c r="F1320" s="159" t="s">
        <v>2127</v>
      </c>
      <c r="H1320" s="160">
        <v>9.375</v>
      </c>
      <c r="I1320" s="161"/>
      <c r="L1320" s="157"/>
      <c r="M1320" s="162"/>
      <c r="T1320" s="163"/>
      <c r="AT1320" s="158" t="s">
        <v>170</v>
      </c>
      <c r="AU1320" s="158" t="s">
        <v>92</v>
      </c>
      <c r="AV1320" s="13" t="s">
        <v>92</v>
      </c>
      <c r="AW1320" s="13" t="s">
        <v>39</v>
      </c>
      <c r="AX1320" s="13" t="s">
        <v>83</v>
      </c>
      <c r="AY1320" s="158" t="s">
        <v>161</v>
      </c>
    </row>
    <row r="1321" spans="2:51" s="13" customFormat="1" ht="11.25">
      <c r="B1321" s="157"/>
      <c r="D1321" s="151" t="s">
        <v>170</v>
      </c>
      <c r="E1321" s="158" t="s">
        <v>1</v>
      </c>
      <c r="F1321" s="159" t="s">
        <v>2128</v>
      </c>
      <c r="H1321" s="160">
        <v>81.125</v>
      </c>
      <c r="I1321" s="161"/>
      <c r="L1321" s="157"/>
      <c r="M1321" s="162"/>
      <c r="T1321" s="163"/>
      <c r="AT1321" s="158" t="s">
        <v>170</v>
      </c>
      <c r="AU1321" s="158" t="s">
        <v>92</v>
      </c>
      <c r="AV1321" s="13" t="s">
        <v>92</v>
      </c>
      <c r="AW1321" s="13" t="s">
        <v>39</v>
      </c>
      <c r="AX1321" s="13" t="s">
        <v>83</v>
      </c>
      <c r="AY1321" s="158" t="s">
        <v>161</v>
      </c>
    </row>
    <row r="1322" spans="2:51" s="13" customFormat="1" ht="11.25">
      <c r="B1322" s="157"/>
      <c r="D1322" s="151" t="s">
        <v>170</v>
      </c>
      <c r="E1322" s="158" t="s">
        <v>1</v>
      </c>
      <c r="F1322" s="159" t="s">
        <v>2129</v>
      </c>
      <c r="H1322" s="160">
        <v>51.774999999999999</v>
      </c>
      <c r="I1322" s="161"/>
      <c r="L1322" s="157"/>
      <c r="M1322" s="162"/>
      <c r="T1322" s="163"/>
      <c r="AT1322" s="158" t="s">
        <v>170</v>
      </c>
      <c r="AU1322" s="158" t="s">
        <v>92</v>
      </c>
      <c r="AV1322" s="13" t="s">
        <v>92</v>
      </c>
      <c r="AW1322" s="13" t="s">
        <v>39</v>
      </c>
      <c r="AX1322" s="13" t="s">
        <v>83</v>
      </c>
      <c r="AY1322" s="158" t="s">
        <v>161</v>
      </c>
    </row>
    <row r="1323" spans="2:51" s="13" customFormat="1" ht="22.5">
      <c r="B1323" s="157"/>
      <c r="D1323" s="151" t="s">
        <v>170</v>
      </c>
      <c r="E1323" s="158" t="s">
        <v>1</v>
      </c>
      <c r="F1323" s="159" t="s">
        <v>2130</v>
      </c>
      <c r="H1323" s="160">
        <v>79.515000000000001</v>
      </c>
      <c r="I1323" s="161"/>
      <c r="L1323" s="157"/>
      <c r="M1323" s="162"/>
      <c r="T1323" s="163"/>
      <c r="AT1323" s="158" t="s">
        <v>170</v>
      </c>
      <c r="AU1323" s="158" t="s">
        <v>92</v>
      </c>
      <c r="AV1323" s="13" t="s">
        <v>92</v>
      </c>
      <c r="AW1323" s="13" t="s">
        <v>39</v>
      </c>
      <c r="AX1323" s="13" t="s">
        <v>83</v>
      </c>
      <c r="AY1323" s="158" t="s">
        <v>161</v>
      </c>
    </row>
    <row r="1324" spans="2:51" s="13" customFormat="1" ht="11.25">
      <c r="B1324" s="157"/>
      <c r="D1324" s="151" t="s">
        <v>170</v>
      </c>
      <c r="E1324" s="158" t="s">
        <v>1</v>
      </c>
      <c r="F1324" s="159" t="s">
        <v>2131</v>
      </c>
      <c r="H1324" s="160">
        <v>35.189</v>
      </c>
      <c r="I1324" s="161"/>
      <c r="L1324" s="157"/>
      <c r="M1324" s="162"/>
      <c r="T1324" s="163"/>
      <c r="AT1324" s="158" t="s">
        <v>170</v>
      </c>
      <c r="AU1324" s="158" t="s">
        <v>92</v>
      </c>
      <c r="AV1324" s="13" t="s">
        <v>92</v>
      </c>
      <c r="AW1324" s="13" t="s">
        <v>39</v>
      </c>
      <c r="AX1324" s="13" t="s">
        <v>83</v>
      </c>
      <c r="AY1324" s="158" t="s">
        <v>161</v>
      </c>
    </row>
    <row r="1325" spans="2:51" s="13" customFormat="1" ht="11.25">
      <c r="B1325" s="157"/>
      <c r="D1325" s="151" t="s">
        <v>170</v>
      </c>
      <c r="E1325" s="158" t="s">
        <v>1</v>
      </c>
      <c r="F1325" s="159" t="s">
        <v>2132</v>
      </c>
      <c r="H1325" s="160">
        <v>20.52</v>
      </c>
      <c r="I1325" s="161"/>
      <c r="L1325" s="157"/>
      <c r="M1325" s="162"/>
      <c r="T1325" s="163"/>
      <c r="AT1325" s="158" t="s">
        <v>170</v>
      </c>
      <c r="AU1325" s="158" t="s">
        <v>92</v>
      </c>
      <c r="AV1325" s="13" t="s">
        <v>92</v>
      </c>
      <c r="AW1325" s="13" t="s">
        <v>39</v>
      </c>
      <c r="AX1325" s="13" t="s">
        <v>83</v>
      </c>
      <c r="AY1325" s="158" t="s">
        <v>161</v>
      </c>
    </row>
    <row r="1326" spans="2:51" s="13" customFormat="1" ht="11.25">
      <c r="B1326" s="157"/>
      <c r="D1326" s="151" t="s">
        <v>170</v>
      </c>
      <c r="E1326" s="158" t="s">
        <v>1</v>
      </c>
      <c r="F1326" s="159" t="s">
        <v>2133</v>
      </c>
      <c r="H1326" s="160">
        <v>73.36</v>
      </c>
      <c r="I1326" s="161"/>
      <c r="L1326" s="157"/>
      <c r="M1326" s="162"/>
      <c r="T1326" s="163"/>
      <c r="AT1326" s="158" t="s">
        <v>170</v>
      </c>
      <c r="AU1326" s="158" t="s">
        <v>92</v>
      </c>
      <c r="AV1326" s="13" t="s">
        <v>92</v>
      </c>
      <c r="AW1326" s="13" t="s">
        <v>39</v>
      </c>
      <c r="AX1326" s="13" t="s">
        <v>83</v>
      </c>
      <c r="AY1326" s="158" t="s">
        <v>161</v>
      </c>
    </row>
    <row r="1327" spans="2:51" s="13" customFormat="1" ht="11.25">
      <c r="B1327" s="157"/>
      <c r="D1327" s="151" t="s">
        <v>170</v>
      </c>
      <c r="E1327" s="158" t="s">
        <v>1</v>
      </c>
      <c r="F1327" s="159" t="s">
        <v>2134</v>
      </c>
      <c r="H1327" s="160">
        <v>80.5</v>
      </c>
      <c r="I1327" s="161"/>
      <c r="L1327" s="157"/>
      <c r="M1327" s="162"/>
      <c r="T1327" s="163"/>
      <c r="AT1327" s="158" t="s">
        <v>170</v>
      </c>
      <c r="AU1327" s="158" t="s">
        <v>92</v>
      </c>
      <c r="AV1327" s="13" t="s">
        <v>92</v>
      </c>
      <c r="AW1327" s="13" t="s">
        <v>39</v>
      </c>
      <c r="AX1327" s="13" t="s">
        <v>83</v>
      </c>
      <c r="AY1327" s="158" t="s">
        <v>161</v>
      </c>
    </row>
    <row r="1328" spans="2:51" s="13" customFormat="1" ht="11.25">
      <c r="B1328" s="157"/>
      <c r="D1328" s="151" t="s">
        <v>170</v>
      </c>
      <c r="E1328" s="158" t="s">
        <v>1</v>
      </c>
      <c r="F1328" s="159" t="s">
        <v>2135</v>
      </c>
      <c r="H1328" s="160">
        <v>73.463999999999999</v>
      </c>
      <c r="I1328" s="161"/>
      <c r="L1328" s="157"/>
      <c r="M1328" s="162"/>
      <c r="T1328" s="163"/>
      <c r="AT1328" s="158" t="s">
        <v>170</v>
      </c>
      <c r="AU1328" s="158" t="s">
        <v>92</v>
      </c>
      <c r="AV1328" s="13" t="s">
        <v>92</v>
      </c>
      <c r="AW1328" s="13" t="s">
        <v>39</v>
      </c>
      <c r="AX1328" s="13" t="s">
        <v>83</v>
      </c>
      <c r="AY1328" s="158" t="s">
        <v>161</v>
      </c>
    </row>
    <row r="1329" spans="2:51" s="13" customFormat="1" ht="11.25">
      <c r="B1329" s="157"/>
      <c r="D1329" s="151" t="s">
        <v>170</v>
      </c>
      <c r="E1329" s="158" t="s">
        <v>1</v>
      </c>
      <c r="F1329" s="159" t="s">
        <v>2136</v>
      </c>
      <c r="H1329" s="160">
        <v>65.8</v>
      </c>
      <c r="I1329" s="161"/>
      <c r="L1329" s="157"/>
      <c r="M1329" s="162"/>
      <c r="T1329" s="163"/>
      <c r="AT1329" s="158" t="s">
        <v>170</v>
      </c>
      <c r="AU1329" s="158" t="s">
        <v>92</v>
      </c>
      <c r="AV1329" s="13" t="s">
        <v>92</v>
      </c>
      <c r="AW1329" s="13" t="s">
        <v>39</v>
      </c>
      <c r="AX1329" s="13" t="s">
        <v>83</v>
      </c>
      <c r="AY1329" s="158" t="s">
        <v>161</v>
      </c>
    </row>
    <row r="1330" spans="2:51" s="13" customFormat="1" ht="22.5">
      <c r="B1330" s="157"/>
      <c r="D1330" s="151" t="s">
        <v>170</v>
      </c>
      <c r="E1330" s="158" t="s">
        <v>1</v>
      </c>
      <c r="F1330" s="159" t="s">
        <v>2137</v>
      </c>
      <c r="H1330" s="160">
        <v>43.86</v>
      </c>
      <c r="I1330" s="161"/>
      <c r="L1330" s="157"/>
      <c r="M1330" s="162"/>
      <c r="T1330" s="163"/>
      <c r="AT1330" s="158" t="s">
        <v>170</v>
      </c>
      <c r="AU1330" s="158" t="s">
        <v>92</v>
      </c>
      <c r="AV1330" s="13" t="s">
        <v>92</v>
      </c>
      <c r="AW1330" s="13" t="s">
        <v>39</v>
      </c>
      <c r="AX1330" s="13" t="s">
        <v>83</v>
      </c>
      <c r="AY1330" s="158" t="s">
        <v>161</v>
      </c>
    </row>
    <row r="1331" spans="2:51" s="13" customFormat="1" ht="11.25">
      <c r="B1331" s="157"/>
      <c r="D1331" s="151" t="s">
        <v>170</v>
      </c>
      <c r="E1331" s="158" t="s">
        <v>1</v>
      </c>
      <c r="F1331" s="159" t="s">
        <v>2138</v>
      </c>
      <c r="H1331" s="160">
        <v>29.54</v>
      </c>
      <c r="I1331" s="161"/>
      <c r="L1331" s="157"/>
      <c r="M1331" s="162"/>
      <c r="T1331" s="163"/>
      <c r="AT1331" s="158" t="s">
        <v>170</v>
      </c>
      <c r="AU1331" s="158" t="s">
        <v>92</v>
      </c>
      <c r="AV1331" s="13" t="s">
        <v>92</v>
      </c>
      <c r="AW1331" s="13" t="s">
        <v>39</v>
      </c>
      <c r="AX1331" s="13" t="s">
        <v>83</v>
      </c>
      <c r="AY1331" s="158" t="s">
        <v>161</v>
      </c>
    </row>
    <row r="1332" spans="2:51" s="13" customFormat="1" ht="11.25">
      <c r="B1332" s="157"/>
      <c r="D1332" s="151" t="s">
        <v>170</v>
      </c>
      <c r="E1332" s="158" t="s">
        <v>1</v>
      </c>
      <c r="F1332" s="159" t="s">
        <v>2139</v>
      </c>
      <c r="H1332" s="160">
        <v>37.128</v>
      </c>
      <c r="I1332" s="161"/>
      <c r="L1332" s="157"/>
      <c r="M1332" s="162"/>
      <c r="T1332" s="163"/>
      <c r="AT1332" s="158" t="s">
        <v>170</v>
      </c>
      <c r="AU1332" s="158" t="s">
        <v>92</v>
      </c>
      <c r="AV1332" s="13" t="s">
        <v>92</v>
      </c>
      <c r="AW1332" s="13" t="s">
        <v>39</v>
      </c>
      <c r="AX1332" s="13" t="s">
        <v>83</v>
      </c>
      <c r="AY1332" s="158" t="s">
        <v>161</v>
      </c>
    </row>
    <row r="1333" spans="2:51" s="13" customFormat="1" ht="22.5">
      <c r="B1333" s="157"/>
      <c r="D1333" s="151" t="s">
        <v>170</v>
      </c>
      <c r="E1333" s="158" t="s">
        <v>1</v>
      </c>
      <c r="F1333" s="159" t="s">
        <v>2140</v>
      </c>
      <c r="H1333" s="160">
        <v>423.08</v>
      </c>
      <c r="I1333" s="161"/>
      <c r="L1333" s="157"/>
      <c r="M1333" s="162"/>
      <c r="T1333" s="163"/>
      <c r="AT1333" s="158" t="s">
        <v>170</v>
      </c>
      <c r="AU1333" s="158" t="s">
        <v>92</v>
      </c>
      <c r="AV1333" s="13" t="s">
        <v>92</v>
      </c>
      <c r="AW1333" s="13" t="s">
        <v>39</v>
      </c>
      <c r="AX1333" s="13" t="s">
        <v>83</v>
      </c>
      <c r="AY1333" s="158" t="s">
        <v>161</v>
      </c>
    </row>
    <row r="1334" spans="2:51" s="13" customFormat="1" ht="11.25">
      <c r="B1334" s="157"/>
      <c r="D1334" s="151" t="s">
        <v>170</v>
      </c>
      <c r="E1334" s="158" t="s">
        <v>1</v>
      </c>
      <c r="F1334" s="159" t="s">
        <v>2141</v>
      </c>
      <c r="H1334" s="160">
        <v>97.6</v>
      </c>
      <c r="I1334" s="161"/>
      <c r="L1334" s="157"/>
      <c r="M1334" s="162"/>
      <c r="T1334" s="163"/>
      <c r="AT1334" s="158" t="s">
        <v>170</v>
      </c>
      <c r="AU1334" s="158" t="s">
        <v>92</v>
      </c>
      <c r="AV1334" s="13" t="s">
        <v>92</v>
      </c>
      <c r="AW1334" s="13" t="s">
        <v>39</v>
      </c>
      <c r="AX1334" s="13" t="s">
        <v>83</v>
      </c>
      <c r="AY1334" s="158" t="s">
        <v>161</v>
      </c>
    </row>
    <row r="1335" spans="2:51" s="13" customFormat="1" ht="11.25">
      <c r="B1335" s="157"/>
      <c r="D1335" s="151" t="s">
        <v>170</v>
      </c>
      <c r="E1335" s="158" t="s">
        <v>1</v>
      </c>
      <c r="F1335" s="159" t="s">
        <v>2142</v>
      </c>
      <c r="H1335" s="160">
        <v>68.58</v>
      </c>
      <c r="I1335" s="161"/>
      <c r="L1335" s="157"/>
      <c r="M1335" s="162"/>
      <c r="T1335" s="163"/>
      <c r="AT1335" s="158" t="s">
        <v>170</v>
      </c>
      <c r="AU1335" s="158" t="s">
        <v>92</v>
      </c>
      <c r="AV1335" s="13" t="s">
        <v>92</v>
      </c>
      <c r="AW1335" s="13" t="s">
        <v>39</v>
      </c>
      <c r="AX1335" s="13" t="s">
        <v>83</v>
      </c>
      <c r="AY1335" s="158" t="s">
        <v>161</v>
      </c>
    </row>
    <row r="1336" spans="2:51" s="13" customFormat="1" ht="11.25">
      <c r="B1336" s="157"/>
      <c r="D1336" s="151" t="s">
        <v>170</v>
      </c>
      <c r="E1336" s="158" t="s">
        <v>1</v>
      </c>
      <c r="F1336" s="159" t="s">
        <v>2143</v>
      </c>
      <c r="H1336" s="160">
        <v>97.6</v>
      </c>
      <c r="I1336" s="161"/>
      <c r="L1336" s="157"/>
      <c r="M1336" s="162"/>
      <c r="T1336" s="163"/>
      <c r="AT1336" s="158" t="s">
        <v>170</v>
      </c>
      <c r="AU1336" s="158" t="s">
        <v>92</v>
      </c>
      <c r="AV1336" s="13" t="s">
        <v>92</v>
      </c>
      <c r="AW1336" s="13" t="s">
        <v>39</v>
      </c>
      <c r="AX1336" s="13" t="s">
        <v>83</v>
      </c>
      <c r="AY1336" s="158" t="s">
        <v>161</v>
      </c>
    </row>
    <row r="1337" spans="2:51" s="13" customFormat="1" ht="11.25">
      <c r="B1337" s="157"/>
      <c r="D1337" s="151" t="s">
        <v>170</v>
      </c>
      <c r="E1337" s="158" t="s">
        <v>1</v>
      </c>
      <c r="F1337" s="159" t="s">
        <v>2144</v>
      </c>
      <c r="H1337" s="160">
        <v>74.88</v>
      </c>
      <c r="I1337" s="161"/>
      <c r="L1337" s="157"/>
      <c r="M1337" s="162"/>
      <c r="T1337" s="163"/>
      <c r="AT1337" s="158" t="s">
        <v>170</v>
      </c>
      <c r="AU1337" s="158" t="s">
        <v>92</v>
      </c>
      <c r="AV1337" s="13" t="s">
        <v>92</v>
      </c>
      <c r="AW1337" s="13" t="s">
        <v>39</v>
      </c>
      <c r="AX1337" s="13" t="s">
        <v>83</v>
      </c>
      <c r="AY1337" s="158" t="s">
        <v>161</v>
      </c>
    </row>
    <row r="1338" spans="2:51" s="13" customFormat="1" ht="11.25">
      <c r="B1338" s="157"/>
      <c r="D1338" s="151" t="s">
        <v>170</v>
      </c>
      <c r="E1338" s="158" t="s">
        <v>1</v>
      </c>
      <c r="F1338" s="159" t="s">
        <v>2145</v>
      </c>
      <c r="H1338" s="160">
        <v>64.959999999999994</v>
      </c>
      <c r="I1338" s="161"/>
      <c r="L1338" s="157"/>
      <c r="M1338" s="162"/>
      <c r="T1338" s="163"/>
      <c r="AT1338" s="158" t="s">
        <v>170</v>
      </c>
      <c r="AU1338" s="158" t="s">
        <v>92</v>
      </c>
      <c r="AV1338" s="13" t="s">
        <v>92</v>
      </c>
      <c r="AW1338" s="13" t="s">
        <v>39</v>
      </c>
      <c r="AX1338" s="13" t="s">
        <v>83</v>
      </c>
      <c r="AY1338" s="158" t="s">
        <v>161</v>
      </c>
    </row>
    <row r="1339" spans="2:51" s="13" customFormat="1" ht="11.25">
      <c r="B1339" s="157"/>
      <c r="D1339" s="151" t="s">
        <v>170</v>
      </c>
      <c r="E1339" s="158" t="s">
        <v>1</v>
      </c>
      <c r="F1339" s="159" t="s">
        <v>2146</v>
      </c>
      <c r="H1339" s="160">
        <v>51.4</v>
      </c>
      <c r="I1339" s="161"/>
      <c r="L1339" s="157"/>
      <c r="M1339" s="162"/>
      <c r="T1339" s="163"/>
      <c r="AT1339" s="158" t="s">
        <v>170</v>
      </c>
      <c r="AU1339" s="158" t="s">
        <v>92</v>
      </c>
      <c r="AV1339" s="13" t="s">
        <v>92</v>
      </c>
      <c r="AW1339" s="13" t="s">
        <v>39</v>
      </c>
      <c r="AX1339" s="13" t="s">
        <v>83</v>
      </c>
      <c r="AY1339" s="158" t="s">
        <v>161</v>
      </c>
    </row>
    <row r="1340" spans="2:51" s="13" customFormat="1" ht="11.25">
      <c r="B1340" s="157"/>
      <c r="D1340" s="151" t="s">
        <v>170</v>
      </c>
      <c r="E1340" s="158" t="s">
        <v>1</v>
      </c>
      <c r="F1340" s="159" t="s">
        <v>2147</v>
      </c>
      <c r="H1340" s="160">
        <v>87.58</v>
      </c>
      <c r="I1340" s="161"/>
      <c r="L1340" s="157"/>
      <c r="M1340" s="162"/>
      <c r="T1340" s="163"/>
      <c r="AT1340" s="158" t="s">
        <v>170</v>
      </c>
      <c r="AU1340" s="158" t="s">
        <v>92</v>
      </c>
      <c r="AV1340" s="13" t="s">
        <v>92</v>
      </c>
      <c r="AW1340" s="13" t="s">
        <v>39</v>
      </c>
      <c r="AX1340" s="13" t="s">
        <v>83</v>
      </c>
      <c r="AY1340" s="158" t="s">
        <v>161</v>
      </c>
    </row>
    <row r="1341" spans="2:51" s="13" customFormat="1" ht="11.25">
      <c r="B1341" s="157"/>
      <c r="D1341" s="151" t="s">
        <v>170</v>
      </c>
      <c r="E1341" s="158" t="s">
        <v>1</v>
      </c>
      <c r="F1341" s="159" t="s">
        <v>2148</v>
      </c>
      <c r="H1341" s="160">
        <v>70.66</v>
      </c>
      <c r="I1341" s="161"/>
      <c r="L1341" s="157"/>
      <c r="M1341" s="162"/>
      <c r="T1341" s="163"/>
      <c r="AT1341" s="158" t="s">
        <v>170</v>
      </c>
      <c r="AU1341" s="158" t="s">
        <v>92</v>
      </c>
      <c r="AV1341" s="13" t="s">
        <v>92</v>
      </c>
      <c r="AW1341" s="13" t="s">
        <v>39</v>
      </c>
      <c r="AX1341" s="13" t="s">
        <v>83</v>
      </c>
      <c r="AY1341" s="158" t="s">
        <v>161</v>
      </c>
    </row>
    <row r="1342" spans="2:51" s="13" customFormat="1" ht="11.25">
      <c r="B1342" s="157"/>
      <c r="D1342" s="151" t="s">
        <v>170</v>
      </c>
      <c r="E1342" s="158" t="s">
        <v>1</v>
      </c>
      <c r="F1342" s="159" t="s">
        <v>2149</v>
      </c>
      <c r="H1342" s="160">
        <v>284.84300000000002</v>
      </c>
      <c r="I1342" s="161"/>
      <c r="L1342" s="157"/>
      <c r="M1342" s="162"/>
      <c r="T1342" s="163"/>
      <c r="AT1342" s="158" t="s">
        <v>170</v>
      </c>
      <c r="AU1342" s="158" t="s">
        <v>92</v>
      </c>
      <c r="AV1342" s="13" t="s">
        <v>92</v>
      </c>
      <c r="AW1342" s="13" t="s">
        <v>39</v>
      </c>
      <c r="AX1342" s="13" t="s">
        <v>83</v>
      </c>
      <c r="AY1342" s="158" t="s">
        <v>161</v>
      </c>
    </row>
    <row r="1343" spans="2:51" s="13" customFormat="1" ht="11.25">
      <c r="B1343" s="157"/>
      <c r="D1343" s="151" t="s">
        <v>170</v>
      </c>
      <c r="E1343" s="158" t="s">
        <v>1</v>
      </c>
      <c r="F1343" s="159" t="s">
        <v>2150</v>
      </c>
      <c r="H1343" s="160">
        <v>55.94</v>
      </c>
      <c r="I1343" s="161"/>
      <c r="L1343" s="157"/>
      <c r="M1343" s="162"/>
      <c r="T1343" s="163"/>
      <c r="AT1343" s="158" t="s">
        <v>170</v>
      </c>
      <c r="AU1343" s="158" t="s">
        <v>92</v>
      </c>
      <c r="AV1343" s="13" t="s">
        <v>92</v>
      </c>
      <c r="AW1343" s="13" t="s">
        <v>39</v>
      </c>
      <c r="AX1343" s="13" t="s">
        <v>83</v>
      </c>
      <c r="AY1343" s="158" t="s">
        <v>161</v>
      </c>
    </row>
    <row r="1344" spans="2:51" s="13" customFormat="1" ht="11.25">
      <c r="B1344" s="157"/>
      <c r="D1344" s="151" t="s">
        <v>170</v>
      </c>
      <c r="E1344" s="158" t="s">
        <v>1</v>
      </c>
      <c r="F1344" s="159" t="s">
        <v>2151</v>
      </c>
      <c r="H1344" s="160">
        <v>156.4</v>
      </c>
      <c r="I1344" s="161"/>
      <c r="L1344" s="157"/>
      <c r="M1344" s="162"/>
      <c r="T1344" s="163"/>
      <c r="AT1344" s="158" t="s">
        <v>170</v>
      </c>
      <c r="AU1344" s="158" t="s">
        <v>92</v>
      </c>
      <c r="AV1344" s="13" t="s">
        <v>92</v>
      </c>
      <c r="AW1344" s="13" t="s">
        <v>39</v>
      </c>
      <c r="AX1344" s="13" t="s">
        <v>83</v>
      </c>
      <c r="AY1344" s="158" t="s">
        <v>161</v>
      </c>
    </row>
    <row r="1345" spans="2:51" s="13" customFormat="1" ht="11.25">
      <c r="B1345" s="157"/>
      <c r="D1345" s="151" t="s">
        <v>170</v>
      </c>
      <c r="E1345" s="158" t="s">
        <v>1</v>
      </c>
      <c r="F1345" s="159" t="s">
        <v>2152</v>
      </c>
      <c r="H1345" s="160">
        <v>8.7530000000000001</v>
      </c>
      <c r="I1345" s="161"/>
      <c r="L1345" s="157"/>
      <c r="M1345" s="162"/>
      <c r="T1345" s="163"/>
      <c r="AT1345" s="158" t="s">
        <v>170</v>
      </c>
      <c r="AU1345" s="158" t="s">
        <v>92</v>
      </c>
      <c r="AV1345" s="13" t="s">
        <v>92</v>
      </c>
      <c r="AW1345" s="13" t="s">
        <v>39</v>
      </c>
      <c r="AX1345" s="13" t="s">
        <v>83</v>
      </c>
      <c r="AY1345" s="158" t="s">
        <v>161</v>
      </c>
    </row>
    <row r="1346" spans="2:51" s="13" customFormat="1" ht="11.25">
      <c r="B1346" s="157"/>
      <c r="D1346" s="151" t="s">
        <v>170</v>
      </c>
      <c r="E1346" s="158" t="s">
        <v>1</v>
      </c>
      <c r="F1346" s="159" t="s">
        <v>2153</v>
      </c>
      <c r="H1346" s="160">
        <v>41.664999999999999</v>
      </c>
      <c r="I1346" s="161"/>
      <c r="L1346" s="157"/>
      <c r="M1346" s="162"/>
      <c r="T1346" s="163"/>
      <c r="AT1346" s="158" t="s">
        <v>170</v>
      </c>
      <c r="AU1346" s="158" t="s">
        <v>92</v>
      </c>
      <c r="AV1346" s="13" t="s">
        <v>92</v>
      </c>
      <c r="AW1346" s="13" t="s">
        <v>39</v>
      </c>
      <c r="AX1346" s="13" t="s">
        <v>83</v>
      </c>
      <c r="AY1346" s="158" t="s">
        <v>161</v>
      </c>
    </row>
    <row r="1347" spans="2:51" s="13" customFormat="1" ht="11.25">
      <c r="B1347" s="157"/>
      <c r="D1347" s="151" t="s">
        <v>170</v>
      </c>
      <c r="E1347" s="158" t="s">
        <v>1</v>
      </c>
      <c r="F1347" s="159" t="s">
        <v>2154</v>
      </c>
      <c r="H1347" s="160">
        <v>49.363</v>
      </c>
      <c r="I1347" s="161"/>
      <c r="L1347" s="157"/>
      <c r="M1347" s="162"/>
      <c r="T1347" s="163"/>
      <c r="AT1347" s="158" t="s">
        <v>170</v>
      </c>
      <c r="AU1347" s="158" t="s">
        <v>92</v>
      </c>
      <c r="AV1347" s="13" t="s">
        <v>92</v>
      </c>
      <c r="AW1347" s="13" t="s">
        <v>39</v>
      </c>
      <c r="AX1347" s="13" t="s">
        <v>83</v>
      </c>
      <c r="AY1347" s="158" t="s">
        <v>161</v>
      </c>
    </row>
    <row r="1348" spans="2:51" s="15" customFormat="1" ht="11.25">
      <c r="B1348" s="174"/>
      <c r="D1348" s="151" t="s">
        <v>170</v>
      </c>
      <c r="E1348" s="175" t="s">
        <v>1</v>
      </c>
      <c r="F1348" s="176" t="s">
        <v>377</v>
      </c>
      <c r="H1348" s="177">
        <v>2716.5549999999998</v>
      </c>
      <c r="I1348" s="178"/>
      <c r="L1348" s="174"/>
      <c r="M1348" s="179"/>
      <c r="T1348" s="180"/>
      <c r="AT1348" s="175" t="s">
        <v>170</v>
      </c>
      <c r="AU1348" s="175" t="s">
        <v>92</v>
      </c>
      <c r="AV1348" s="15" t="s">
        <v>100</v>
      </c>
      <c r="AW1348" s="15" t="s">
        <v>39</v>
      </c>
      <c r="AX1348" s="15" t="s">
        <v>83</v>
      </c>
      <c r="AY1348" s="175" t="s">
        <v>161</v>
      </c>
    </row>
    <row r="1349" spans="2:51" s="12" customFormat="1" ht="11.25">
      <c r="B1349" s="150"/>
      <c r="D1349" s="151" t="s">
        <v>170</v>
      </c>
      <c r="E1349" s="152" t="s">
        <v>1</v>
      </c>
      <c r="F1349" s="153" t="s">
        <v>2155</v>
      </c>
      <c r="H1349" s="152" t="s">
        <v>1</v>
      </c>
      <c r="I1349" s="154"/>
      <c r="L1349" s="150"/>
      <c r="M1349" s="155"/>
      <c r="T1349" s="156"/>
      <c r="AT1349" s="152" t="s">
        <v>170</v>
      </c>
      <c r="AU1349" s="152" t="s">
        <v>92</v>
      </c>
      <c r="AV1349" s="12" t="s">
        <v>90</v>
      </c>
      <c r="AW1349" s="12" t="s">
        <v>39</v>
      </c>
      <c r="AX1349" s="12" t="s">
        <v>83</v>
      </c>
      <c r="AY1349" s="152" t="s">
        <v>161</v>
      </c>
    </row>
    <row r="1350" spans="2:51" s="13" customFormat="1" ht="11.25">
      <c r="B1350" s="157"/>
      <c r="D1350" s="151" t="s">
        <v>170</v>
      </c>
      <c r="E1350" s="158" t="s">
        <v>1</v>
      </c>
      <c r="F1350" s="159" t="s">
        <v>2156</v>
      </c>
      <c r="H1350" s="160">
        <v>95.71</v>
      </c>
      <c r="I1350" s="161"/>
      <c r="L1350" s="157"/>
      <c r="M1350" s="162"/>
      <c r="T1350" s="163"/>
      <c r="AT1350" s="158" t="s">
        <v>170</v>
      </c>
      <c r="AU1350" s="158" t="s">
        <v>92</v>
      </c>
      <c r="AV1350" s="13" t="s">
        <v>92</v>
      </c>
      <c r="AW1350" s="13" t="s">
        <v>39</v>
      </c>
      <c r="AX1350" s="13" t="s">
        <v>83</v>
      </c>
      <c r="AY1350" s="158" t="s">
        <v>161</v>
      </c>
    </row>
    <row r="1351" spans="2:51" s="13" customFormat="1" ht="11.25">
      <c r="B1351" s="157"/>
      <c r="D1351" s="151" t="s">
        <v>170</v>
      </c>
      <c r="E1351" s="158" t="s">
        <v>1</v>
      </c>
      <c r="F1351" s="159" t="s">
        <v>2157</v>
      </c>
      <c r="H1351" s="160">
        <v>44.424999999999997</v>
      </c>
      <c r="I1351" s="161"/>
      <c r="L1351" s="157"/>
      <c r="M1351" s="162"/>
      <c r="T1351" s="163"/>
      <c r="AT1351" s="158" t="s">
        <v>170</v>
      </c>
      <c r="AU1351" s="158" t="s">
        <v>92</v>
      </c>
      <c r="AV1351" s="13" t="s">
        <v>92</v>
      </c>
      <c r="AW1351" s="13" t="s">
        <v>39</v>
      </c>
      <c r="AX1351" s="13" t="s">
        <v>83</v>
      </c>
      <c r="AY1351" s="158" t="s">
        <v>161</v>
      </c>
    </row>
    <row r="1352" spans="2:51" s="13" customFormat="1" ht="11.25">
      <c r="B1352" s="157"/>
      <c r="D1352" s="151" t="s">
        <v>170</v>
      </c>
      <c r="E1352" s="158" t="s">
        <v>1</v>
      </c>
      <c r="F1352" s="159" t="s">
        <v>2158</v>
      </c>
      <c r="H1352" s="160">
        <v>74.415000000000006</v>
      </c>
      <c r="I1352" s="161"/>
      <c r="L1352" s="157"/>
      <c r="M1352" s="162"/>
      <c r="T1352" s="163"/>
      <c r="AT1352" s="158" t="s">
        <v>170</v>
      </c>
      <c r="AU1352" s="158" t="s">
        <v>92</v>
      </c>
      <c r="AV1352" s="13" t="s">
        <v>92</v>
      </c>
      <c r="AW1352" s="13" t="s">
        <v>39</v>
      </c>
      <c r="AX1352" s="13" t="s">
        <v>83</v>
      </c>
      <c r="AY1352" s="158" t="s">
        <v>161</v>
      </c>
    </row>
    <row r="1353" spans="2:51" s="13" customFormat="1" ht="11.25">
      <c r="B1353" s="157"/>
      <c r="D1353" s="151" t="s">
        <v>170</v>
      </c>
      <c r="E1353" s="158" t="s">
        <v>1</v>
      </c>
      <c r="F1353" s="159" t="s">
        <v>2159</v>
      </c>
      <c r="H1353" s="160">
        <v>51.9</v>
      </c>
      <c r="I1353" s="161"/>
      <c r="L1353" s="157"/>
      <c r="M1353" s="162"/>
      <c r="T1353" s="163"/>
      <c r="AT1353" s="158" t="s">
        <v>170</v>
      </c>
      <c r="AU1353" s="158" t="s">
        <v>92</v>
      </c>
      <c r="AV1353" s="13" t="s">
        <v>92</v>
      </c>
      <c r="AW1353" s="13" t="s">
        <v>39</v>
      </c>
      <c r="AX1353" s="13" t="s">
        <v>83</v>
      </c>
      <c r="AY1353" s="158" t="s">
        <v>161</v>
      </c>
    </row>
    <row r="1354" spans="2:51" s="13" customFormat="1" ht="11.25">
      <c r="B1354" s="157"/>
      <c r="D1354" s="151" t="s">
        <v>170</v>
      </c>
      <c r="E1354" s="158" t="s">
        <v>1</v>
      </c>
      <c r="F1354" s="159" t="s">
        <v>2160</v>
      </c>
      <c r="H1354" s="160">
        <v>52.774999999999999</v>
      </c>
      <c r="I1354" s="161"/>
      <c r="L1354" s="157"/>
      <c r="M1354" s="162"/>
      <c r="T1354" s="163"/>
      <c r="AT1354" s="158" t="s">
        <v>170</v>
      </c>
      <c r="AU1354" s="158" t="s">
        <v>92</v>
      </c>
      <c r="AV1354" s="13" t="s">
        <v>92</v>
      </c>
      <c r="AW1354" s="13" t="s">
        <v>39</v>
      </c>
      <c r="AX1354" s="13" t="s">
        <v>83</v>
      </c>
      <c r="AY1354" s="158" t="s">
        <v>161</v>
      </c>
    </row>
    <row r="1355" spans="2:51" s="13" customFormat="1" ht="11.25">
      <c r="B1355" s="157"/>
      <c r="D1355" s="151" t="s">
        <v>170</v>
      </c>
      <c r="E1355" s="158" t="s">
        <v>1</v>
      </c>
      <c r="F1355" s="159" t="s">
        <v>2161</v>
      </c>
      <c r="H1355" s="160">
        <v>78.864999999999995</v>
      </c>
      <c r="I1355" s="161"/>
      <c r="L1355" s="157"/>
      <c r="M1355" s="162"/>
      <c r="T1355" s="163"/>
      <c r="AT1355" s="158" t="s">
        <v>170</v>
      </c>
      <c r="AU1355" s="158" t="s">
        <v>92</v>
      </c>
      <c r="AV1355" s="13" t="s">
        <v>92</v>
      </c>
      <c r="AW1355" s="13" t="s">
        <v>39</v>
      </c>
      <c r="AX1355" s="13" t="s">
        <v>83</v>
      </c>
      <c r="AY1355" s="158" t="s">
        <v>161</v>
      </c>
    </row>
    <row r="1356" spans="2:51" s="13" customFormat="1" ht="11.25">
      <c r="B1356" s="157"/>
      <c r="D1356" s="151" t="s">
        <v>170</v>
      </c>
      <c r="E1356" s="158" t="s">
        <v>1</v>
      </c>
      <c r="F1356" s="159" t="s">
        <v>2162</v>
      </c>
      <c r="H1356" s="160">
        <v>45.055</v>
      </c>
      <c r="I1356" s="161"/>
      <c r="L1356" s="157"/>
      <c r="M1356" s="162"/>
      <c r="T1356" s="163"/>
      <c r="AT1356" s="158" t="s">
        <v>170</v>
      </c>
      <c r="AU1356" s="158" t="s">
        <v>92</v>
      </c>
      <c r="AV1356" s="13" t="s">
        <v>92</v>
      </c>
      <c r="AW1356" s="13" t="s">
        <v>39</v>
      </c>
      <c r="AX1356" s="13" t="s">
        <v>83</v>
      </c>
      <c r="AY1356" s="158" t="s">
        <v>161</v>
      </c>
    </row>
    <row r="1357" spans="2:51" s="13" customFormat="1" ht="11.25">
      <c r="B1357" s="157"/>
      <c r="D1357" s="151" t="s">
        <v>170</v>
      </c>
      <c r="E1357" s="158" t="s">
        <v>1</v>
      </c>
      <c r="F1357" s="159" t="s">
        <v>2163</v>
      </c>
      <c r="H1357" s="160">
        <v>172.91</v>
      </c>
      <c r="I1357" s="161"/>
      <c r="L1357" s="157"/>
      <c r="M1357" s="162"/>
      <c r="T1357" s="163"/>
      <c r="AT1357" s="158" t="s">
        <v>170</v>
      </c>
      <c r="AU1357" s="158" t="s">
        <v>92</v>
      </c>
      <c r="AV1357" s="13" t="s">
        <v>92</v>
      </c>
      <c r="AW1357" s="13" t="s">
        <v>39</v>
      </c>
      <c r="AX1357" s="13" t="s">
        <v>83</v>
      </c>
      <c r="AY1357" s="158" t="s">
        <v>161</v>
      </c>
    </row>
    <row r="1358" spans="2:51" s="13" customFormat="1" ht="22.5">
      <c r="B1358" s="157"/>
      <c r="D1358" s="151" t="s">
        <v>170</v>
      </c>
      <c r="E1358" s="158" t="s">
        <v>1</v>
      </c>
      <c r="F1358" s="159" t="s">
        <v>2164</v>
      </c>
      <c r="H1358" s="160">
        <v>782.54</v>
      </c>
      <c r="I1358" s="161"/>
      <c r="L1358" s="157"/>
      <c r="M1358" s="162"/>
      <c r="T1358" s="163"/>
      <c r="AT1358" s="158" t="s">
        <v>170</v>
      </c>
      <c r="AU1358" s="158" t="s">
        <v>92</v>
      </c>
      <c r="AV1358" s="13" t="s">
        <v>92</v>
      </c>
      <c r="AW1358" s="13" t="s">
        <v>39</v>
      </c>
      <c r="AX1358" s="13" t="s">
        <v>83</v>
      </c>
      <c r="AY1358" s="158" t="s">
        <v>161</v>
      </c>
    </row>
    <row r="1359" spans="2:51" s="13" customFormat="1" ht="11.25">
      <c r="B1359" s="157"/>
      <c r="D1359" s="151" t="s">
        <v>170</v>
      </c>
      <c r="E1359" s="158" t="s">
        <v>1</v>
      </c>
      <c r="F1359" s="159" t="s">
        <v>2165</v>
      </c>
      <c r="H1359" s="160">
        <v>107.27500000000001</v>
      </c>
      <c r="I1359" s="161"/>
      <c r="L1359" s="157"/>
      <c r="M1359" s="162"/>
      <c r="T1359" s="163"/>
      <c r="AT1359" s="158" t="s">
        <v>170</v>
      </c>
      <c r="AU1359" s="158" t="s">
        <v>92</v>
      </c>
      <c r="AV1359" s="13" t="s">
        <v>92</v>
      </c>
      <c r="AW1359" s="13" t="s">
        <v>39</v>
      </c>
      <c r="AX1359" s="13" t="s">
        <v>83</v>
      </c>
      <c r="AY1359" s="158" t="s">
        <v>161</v>
      </c>
    </row>
    <row r="1360" spans="2:51" s="13" customFormat="1" ht="11.25">
      <c r="B1360" s="157"/>
      <c r="D1360" s="151" t="s">
        <v>170</v>
      </c>
      <c r="E1360" s="158" t="s">
        <v>1</v>
      </c>
      <c r="F1360" s="159" t="s">
        <v>2166</v>
      </c>
      <c r="H1360" s="160">
        <v>140.31</v>
      </c>
      <c r="I1360" s="161"/>
      <c r="L1360" s="157"/>
      <c r="M1360" s="162"/>
      <c r="T1360" s="163"/>
      <c r="AT1360" s="158" t="s">
        <v>170</v>
      </c>
      <c r="AU1360" s="158" t="s">
        <v>92</v>
      </c>
      <c r="AV1360" s="13" t="s">
        <v>92</v>
      </c>
      <c r="AW1360" s="13" t="s">
        <v>39</v>
      </c>
      <c r="AX1360" s="13" t="s">
        <v>83</v>
      </c>
      <c r="AY1360" s="158" t="s">
        <v>161</v>
      </c>
    </row>
    <row r="1361" spans="2:51" s="13" customFormat="1" ht="11.25">
      <c r="B1361" s="157"/>
      <c r="D1361" s="151" t="s">
        <v>170</v>
      </c>
      <c r="E1361" s="158" t="s">
        <v>1</v>
      </c>
      <c r="F1361" s="159" t="s">
        <v>2167</v>
      </c>
      <c r="H1361" s="160">
        <v>107.27500000000001</v>
      </c>
      <c r="I1361" s="161"/>
      <c r="L1361" s="157"/>
      <c r="M1361" s="162"/>
      <c r="T1361" s="163"/>
      <c r="AT1361" s="158" t="s">
        <v>170</v>
      </c>
      <c r="AU1361" s="158" t="s">
        <v>92</v>
      </c>
      <c r="AV1361" s="13" t="s">
        <v>92</v>
      </c>
      <c r="AW1361" s="13" t="s">
        <v>39</v>
      </c>
      <c r="AX1361" s="13" t="s">
        <v>83</v>
      </c>
      <c r="AY1361" s="158" t="s">
        <v>161</v>
      </c>
    </row>
    <row r="1362" spans="2:51" s="13" customFormat="1" ht="11.25">
      <c r="B1362" s="157"/>
      <c r="D1362" s="151" t="s">
        <v>170</v>
      </c>
      <c r="E1362" s="158" t="s">
        <v>1</v>
      </c>
      <c r="F1362" s="159" t="s">
        <v>2168</v>
      </c>
      <c r="H1362" s="160">
        <v>85.385000000000005</v>
      </c>
      <c r="I1362" s="161"/>
      <c r="L1362" s="157"/>
      <c r="M1362" s="162"/>
      <c r="T1362" s="163"/>
      <c r="AT1362" s="158" t="s">
        <v>170</v>
      </c>
      <c r="AU1362" s="158" t="s">
        <v>92</v>
      </c>
      <c r="AV1362" s="13" t="s">
        <v>92</v>
      </c>
      <c r="AW1362" s="13" t="s">
        <v>39</v>
      </c>
      <c r="AX1362" s="13" t="s">
        <v>83</v>
      </c>
      <c r="AY1362" s="158" t="s">
        <v>161</v>
      </c>
    </row>
    <row r="1363" spans="2:51" s="13" customFormat="1" ht="11.25">
      <c r="B1363" s="157"/>
      <c r="D1363" s="151" t="s">
        <v>170</v>
      </c>
      <c r="E1363" s="158" t="s">
        <v>1</v>
      </c>
      <c r="F1363" s="159" t="s">
        <v>2169</v>
      </c>
      <c r="H1363" s="160">
        <v>174.16</v>
      </c>
      <c r="I1363" s="161"/>
      <c r="L1363" s="157"/>
      <c r="M1363" s="162"/>
      <c r="T1363" s="163"/>
      <c r="AT1363" s="158" t="s">
        <v>170</v>
      </c>
      <c r="AU1363" s="158" t="s">
        <v>92</v>
      </c>
      <c r="AV1363" s="13" t="s">
        <v>92</v>
      </c>
      <c r="AW1363" s="13" t="s">
        <v>39</v>
      </c>
      <c r="AX1363" s="13" t="s">
        <v>83</v>
      </c>
      <c r="AY1363" s="158" t="s">
        <v>161</v>
      </c>
    </row>
    <row r="1364" spans="2:51" s="13" customFormat="1" ht="11.25">
      <c r="B1364" s="157"/>
      <c r="D1364" s="151" t="s">
        <v>170</v>
      </c>
      <c r="E1364" s="158" t="s">
        <v>1</v>
      </c>
      <c r="F1364" s="159" t="s">
        <v>2170</v>
      </c>
      <c r="H1364" s="160">
        <v>172.96</v>
      </c>
      <c r="I1364" s="161"/>
      <c r="L1364" s="157"/>
      <c r="M1364" s="162"/>
      <c r="T1364" s="163"/>
      <c r="AT1364" s="158" t="s">
        <v>170</v>
      </c>
      <c r="AU1364" s="158" t="s">
        <v>92</v>
      </c>
      <c r="AV1364" s="13" t="s">
        <v>92</v>
      </c>
      <c r="AW1364" s="13" t="s">
        <v>39</v>
      </c>
      <c r="AX1364" s="13" t="s">
        <v>83</v>
      </c>
      <c r="AY1364" s="158" t="s">
        <v>161</v>
      </c>
    </row>
    <row r="1365" spans="2:51" s="13" customFormat="1" ht="11.25">
      <c r="B1365" s="157"/>
      <c r="D1365" s="151" t="s">
        <v>170</v>
      </c>
      <c r="E1365" s="158" t="s">
        <v>1</v>
      </c>
      <c r="F1365" s="159" t="s">
        <v>2171</v>
      </c>
      <c r="H1365" s="160">
        <v>90.405000000000001</v>
      </c>
      <c r="I1365" s="161"/>
      <c r="L1365" s="157"/>
      <c r="M1365" s="162"/>
      <c r="T1365" s="163"/>
      <c r="AT1365" s="158" t="s">
        <v>170</v>
      </c>
      <c r="AU1365" s="158" t="s">
        <v>92</v>
      </c>
      <c r="AV1365" s="13" t="s">
        <v>92</v>
      </c>
      <c r="AW1365" s="13" t="s">
        <v>39</v>
      </c>
      <c r="AX1365" s="13" t="s">
        <v>83</v>
      </c>
      <c r="AY1365" s="158" t="s">
        <v>161</v>
      </c>
    </row>
    <row r="1366" spans="2:51" s="13" customFormat="1" ht="11.25">
      <c r="B1366" s="157"/>
      <c r="D1366" s="151" t="s">
        <v>170</v>
      </c>
      <c r="E1366" s="158" t="s">
        <v>1</v>
      </c>
      <c r="F1366" s="159" t="s">
        <v>2172</v>
      </c>
      <c r="H1366" s="160">
        <v>82.87</v>
      </c>
      <c r="I1366" s="161"/>
      <c r="L1366" s="157"/>
      <c r="M1366" s="162"/>
      <c r="T1366" s="163"/>
      <c r="AT1366" s="158" t="s">
        <v>170</v>
      </c>
      <c r="AU1366" s="158" t="s">
        <v>92</v>
      </c>
      <c r="AV1366" s="13" t="s">
        <v>92</v>
      </c>
      <c r="AW1366" s="13" t="s">
        <v>39</v>
      </c>
      <c r="AX1366" s="13" t="s">
        <v>83</v>
      </c>
      <c r="AY1366" s="158" t="s">
        <v>161</v>
      </c>
    </row>
    <row r="1367" spans="2:51" s="13" customFormat="1" ht="11.25">
      <c r="B1367" s="157"/>
      <c r="D1367" s="151" t="s">
        <v>170</v>
      </c>
      <c r="E1367" s="158" t="s">
        <v>1</v>
      </c>
      <c r="F1367" s="159" t="s">
        <v>2173</v>
      </c>
      <c r="H1367" s="160">
        <v>31.95</v>
      </c>
      <c r="I1367" s="161"/>
      <c r="L1367" s="157"/>
      <c r="M1367" s="162"/>
      <c r="T1367" s="163"/>
      <c r="AT1367" s="158" t="s">
        <v>170</v>
      </c>
      <c r="AU1367" s="158" t="s">
        <v>92</v>
      </c>
      <c r="AV1367" s="13" t="s">
        <v>92</v>
      </c>
      <c r="AW1367" s="13" t="s">
        <v>39</v>
      </c>
      <c r="AX1367" s="13" t="s">
        <v>83</v>
      </c>
      <c r="AY1367" s="158" t="s">
        <v>161</v>
      </c>
    </row>
    <row r="1368" spans="2:51" s="13" customFormat="1" ht="11.25">
      <c r="B1368" s="157"/>
      <c r="D1368" s="151" t="s">
        <v>170</v>
      </c>
      <c r="E1368" s="158" t="s">
        <v>1</v>
      </c>
      <c r="F1368" s="159" t="s">
        <v>2174</v>
      </c>
      <c r="H1368" s="160">
        <v>15.757999999999999</v>
      </c>
      <c r="I1368" s="161"/>
      <c r="L1368" s="157"/>
      <c r="M1368" s="162"/>
      <c r="T1368" s="163"/>
      <c r="AT1368" s="158" t="s">
        <v>170</v>
      </c>
      <c r="AU1368" s="158" t="s">
        <v>92</v>
      </c>
      <c r="AV1368" s="13" t="s">
        <v>92</v>
      </c>
      <c r="AW1368" s="13" t="s">
        <v>39</v>
      </c>
      <c r="AX1368" s="13" t="s">
        <v>83</v>
      </c>
      <c r="AY1368" s="158" t="s">
        <v>161</v>
      </c>
    </row>
    <row r="1369" spans="2:51" s="13" customFormat="1" ht="11.25">
      <c r="B1369" s="157"/>
      <c r="D1369" s="151" t="s">
        <v>170</v>
      </c>
      <c r="E1369" s="158" t="s">
        <v>1</v>
      </c>
      <c r="F1369" s="159" t="s">
        <v>2175</v>
      </c>
      <c r="H1369" s="160">
        <v>18.225000000000001</v>
      </c>
      <c r="I1369" s="161"/>
      <c r="L1369" s="157"/>
      <c r="M1369" s="162"/>
      <c r="T1369" s="163"/>
      <c r="AT1369" s="158" t="s">
        <v>170</v>
      </c>
      <c r="AU1369" s="158" t="s">
        <v>92</v>
      </c>
      <c r="AV1369" s="13" t="s">
        <v>92</v>
      </c>
      <c r="AW1369" s="13" t="s">
        <v>39</v>
      </c>
      <c r="AX1369" s="13" t="s">
        <v>83</v>
      </c>
      <c r="AY1369" s="158" t="s">
        <v>161</v>
      </c>
    </row>
    <row r="1370" spans="2:51" s="13" customFormat="1" ht="11.25">
      <c r="B1370" s="157"/>
      <c r="D1370" s="151" t="s">
        <v>170</v>
      </c>
      <c r="E1370" s="158" t="s">
        <v>1</v>
      </c>
      <c r="F1370" s="159" t="s">
        <v>2176</v>
      </c>
      <c r="H1370" s="160">
        <v>10.18</v>
      </c>
      <c r="I1370" s="161"/>
      <c r="L1370" s="157"/>
      <c r="M1370" s="162"/>
      <c r="T1370" s="163"/>
      <c r="AT1370" s="158" t="s">
        <v>170</v>
      </c>
      <c r="AU1370" s="158" t="s">
        <v>92</v>
      </c>
      <c r="AV1370" s="13" t="s">
        <v>92</v>
      </c>
      <c r="AW1370" s="13" t="s">
        <v>39</v>
      </c>
      <c r="AX1370" s="13" t="s">
        <v>83</v>
      </c>
      <c r="AY1370" s="158" t="s">
        <v>161</v>
      </c>
    </row>
    <row r="1371" spans="2:51" s="13" customFormat="1" ht="11.25">
      <c r="B1371" s="157"/>
      <c r="D1371" s="151" t="s">
        <v>170</v>
      </c>
      <c r="E1371" s="158" t="s">
        <v>1</v>
      </c>
      <c r="F1371" s="159" t="s">
        <v>2177</v>
      </c>
      <c r="H1371" s="160">
        <v>56.594999999999999</v>
      </c>
      <c r="I1371" s="161"/>
      <c r="L1371" s="157"/>
      <c r="M1371" s="162"/>
      <c r="T1371" s="163"/>
      <c r="AT1371" s="158" t="s">
        <v>170</v>
      </c>
      <c r="AU1371" s="158" t="s">
        <v>92</v>
      </c>
      <c r="AV1371" s="13" t="s">
        <v>92</v>
      </c>
      <c r="AW1371" s="13" t="s">
        <v>39</v>
      </c>
      <c r="AX1371" s="13" t="s">
        <v>83</v>
      </c>
      <c r="AY1371" s="158" t="s">
        <v>161</v>
      </c>
    </row>
    <row r="1372" spans="2:51" s="15" customFormat="1" ht="11.25">
      <c r="B1372" s="174"/>
      <c r="D1372" s="151" t="s">
        <v>170</v>
      </c>
      <c r="E1372" s="175" t="s">
        <v>1</v>
      </c>
      <c r="F1372" s="176" t="s">
        <v>377</v>
      </c>
      <c r="H1372" s="177">
        <v>2491.9430000000002</v>
      </c>
      <c r="I1372" s="178"/>
      <c r="L1372" s="174"/>
      <c r="M1372" s="179"/>
      <c r="T1372" s="180"/>
      <c r="AT1372" s="175" t="s">
        <v>170</v>
      </c>
      <c r="AU1372" s="175" t="s">
        <v>92</v>
      </c>
      <c r="AV1372" s="15" t="s">
        <v>100</v>
      </c>
      <c r="AW1372" s="15" t="s">
        <v>39</v>
      </c>
      <c r="AX1372" s="15" t="s">
        <v>83</v>
      </c>
      <c r="AY1372" s="175" t="s">
        <v>161</v>
      </c>
    </row>
    <row r="1373" spans="2:51" s="12" customFormat="1" ht="11.25">
      <c r="B1373" s="150"/>
      <c r="D1373" s="151" t="s">
        <v>170</v>
      </c>
      <c r="E1373" s="152" t="s">
        <v>1</v>
      </c>
      <c r="F1373" s="153" t="s">
        <v>2178</v>
      </c>
      <c r="H1373" s="152" t="s">
        <v>1</v>
      </c>
      <c r="I1373" s="154"/>
      <c r="L1373" s="150"/>
      <c r="M1373" s="155"/>
      <c r="T1373" s="156"/>
      <c r="AT1373" s="152" t="s">
        <v>170</v>
      </c>
      <c r="AU1373" s="152" t="s">
        <v>92</v>
      </c>
      <c r="AV1373" s="12" t="s">
        <v>90</v>
      </c>
      <c r="AW1373" s="12" t="s">
        <v>39</v>
      </c>
      <c r="AX1373" s="12" t="s">
        <v>83</v>
      </c>
      <c r="AY1373" s="152" t="s">
        <v>161</v>
      </c>
    </row>
    <row r="1374" spans="2:51" s="13" customFormat="1" ht="11.25">
      <c r="B1374" s="157"/>
      <c r="D1374" s="151" t="s">
        <v>170</v>
      </c>
      <c r="E1374" s="158" t="s">
        <v>1</v>
      </c>
      <c r="F1374" s="159" t="s">
        <v>2179</v>
      </c>
      <c r="H1374" s="160">
        <v>175.91499999999999</v>
      </c>
      <c r="I1374" s="161"/>
      <c r="L1374" s="157"/>
      <c r="M1374" s="162"/>
      <c r="T1374" s="163"/>
      <c r="AT1374" s="158" t="s">
        <v>170</v>
      </c>
      <c r="AU1374" s="158" t="s">
        <v>92</v>
      </c>
      <c r="AV1374" s="13" t="s">
        <v>92</v>
      </c>
      <c r="AW1374" s="13" t="s">
        <v>39</v>
      </c>
      <c r="AX1374" s="13" t="s">
        <v>83</v>
      </c>
      <c r="AY1374" s="158" t="s">
        <v>161</v>
      </c>
    </row>
    <row r="1375" spans="2:51" s="13" customFormat="1" ht="11.25">
      <c r="B1375" s="157"/>
      <c r="D1375" s="151" t="s">
        <v>170</v>
      </c>
      <c r="E1375" s="158" t="s">
        <v>1</v>
      </c>
      <c r="F1375" s="159" t="s">
        <v>2180</v>
      </c>
      <c r="H1375" s="160">
        <v>104.85</v>
      </c>
      <c r="I1375" s="161"/>
      <c r="L1375" s="157"/>
      <c r="M1375" s="162"/>
      <c r="T1375" s="163"/>
      <c r="AT1375" s="158" t="s">
        <v>170</v>
      </c>
      <c r="AU1375" s="158" t="s">
        <v>92</v>
      </c>
      <c r="AV1375" s="13" t="s">
        <v>92</v>
      </c>
      <c r="AW1375" s="13" t="s">
        <v>39</v>
      </c>
      <c r="AX1375" s="13" t="s">
        <v>83</v>
      </c>
      <c r="AY1375" s="158" t="s">
        <v>161</v>
      </c>
    </row>
    <row r="1376" spans="2:51" s="13" customFormat="1" ht="22.5">
      <c r="B1376" s="157"/>
      <c r="D1376" s="151" t="s">
        <v>170</v>
      </c>
      <c r="E1376" s="158" t="s">
        <v>1</v>
      </c>
      <c r="F1376" s="159" t="s">
        <v>2181</v>
      </c>
      <c r="H1376" s="160">
        <v>610.375</v>
      </c>
      <c r="I1376" s="161"/>
      <c r="L1376" s="157"/>
      <c r="M1376" s="162"/>
      <c r="T1376" s="163"/>
      <c r="AT1376" s="158" t="s">
        <v>170</v>
      </c>
      <c r="AU1376" s="158" t="s">
        <v>92</v>
      </c>
      <c r="AV1376" s="13" t="s">
        <v>92</v>
      </c>
      <c r="AW1376" s="13" t="s">
        <v>39</v>
      </c>
      <c r="AX1376" s="13" t="s">
        <v>83</v>
      </c>
      <c r="AY1376" s="158" t="s">
        <v>161</v>
      </c>
    </row>
    <row r="1377" spans="2:51" s="13" customFormat="1" ht="11.25">
      <c r="B1377" s="157"/>
      <c r="D1377" s="151" t="s">
        <v>170</v>
      </c>
      <c r="E1377" s="158" t="s">
        <v>1</v>
      </c>
      <c r="F1377" s="159" t="s">
        <v>2182</v>
      </c>
      <c r="H1377" s="160">
        <v>156.22499999999999</v>
      </c>
      <c r="I1377" s="161"/>
      <c r="L1377" s="157"/>
      <c r="M1377" s="162"/>
      <c r="T1377" s="163"/>
      <c r="AT1377" s="158" t="s">
        <v>170</v>
      </c>
      <c r="AU1377" s="158" t="s">
        <v>92</v>
      </c>
      <c r="AV1377" s="13" t="s">
        <v>92</v>
      </c>
      <c r="AW1377" s="13" t="s">
        <v>39</v>
      </c>
      <c r="AX1377" s="13" t="s">
        <v>83</v>
      </c>
      <c r="AY1377" s="158" t="s">
        <v>161</v>
      </c>
    </row>
    <row r="1378" spans="2:51" s="13" customFormat="1" ht="11.25">
      <c r="B1378" s="157"/>
      <c r="D1378" s="151" t="s">
        <v>170</v>
      </c>
      <c r="E1378" s="158" t="s">
        <v>1</v>
      </c>
      <c r="F1378" s="159" t="s">
        <v>2183</v>
      </c>
      <c r="H1378" s="160">
        <v>77.174999999999997</v>
      </c>
      <c r="I1378" s="161"/>
      <c r="L1378" s="157"/>
      <c r="M1378" s="162"/>
      <c r="T1378" s="163"/>
      <c r="AT1378" s="158" t="s">
        <v>170</v>
      </c>
      <c r="AU1378" s="158" t="s">
        <v>92</v>
      </c>
      <c r="AV1378" s="13" t="s">
        <v>92</v>
      </c>
      <c r="AW1378" s="13" t="s">
        <v>39</v>
      </c>
      <c r="AX1378" s="13" t="s">
        <v>83</v>
      </c>
      <c r="AY1378" s="158" t="s">
        <v>161</v>
      </c>
    </row>
    <row r="1379" spans="2:51" s="13" customFormat="1" ht="11.25">
      <c r="B1379" s="157"/>
      <c r="D1379" s="151" t="s">
        <v>170</v>
      </c>
      <c r="E1379" s="158" t="s">
        <v>1</v>
      </c>
      <c r="F1379" s="159" t="s">
        <v>2184</v>
      </c>
      <c r="H1379" s="160">
        <v>87.89</v>
      </c>
      <c r="I1379" s="161"/>
      <c r="L1379" s="157"/>
      <c r="M1379" s="162"/>
      <c r="T1379" s="163"/>
      <c r="AT1379" s="158" t="s">
        <v>170</v>
      </c>
      <c r="AU1379" s="158" t="s">
        <v>92</v>
      </c>
      <c r="AV1379" s="13" t="s">
        <v>92</v>
      </c>
      <c r="AW1379" s="13" t="s">
        <v>39</v>
      </c>
      <c r="AX1379" s="13" t="s">
        <v>83</v>
      </c>
      <c r="AY1379" s="158" t="s">
        <v>161</v>
      </c>
    </row>
    <row r="1380" spans="2:51" s="13" customFormat="1" ht="11.25">
      <c r="B1380" s="157"/>
      <c r="D1380" s="151" t="s">
        <v>170</v>
      </c>
      <c r="E1380" s="158" t="s">
        <v>1</v>
      </c>
      <c r="F1380" s="159" t="s">
        <v>2185</v>
      </c>
      <c r="H1380" s="160">
        <v>95.89</v>
      </c>
      <c r="I1380" s="161"/>
      <c r="L1380" s="157"/>
      <c r="M1380" s="162"/>
      <c r="T1380" s="163"/>
      <c r="AT1380" s="158" t="s">
        <v>170</v>
      </c>
      <c r="AU1380" s="158" t="s">
        <v>92</v>
      </c>
      <c r="AV1380" s="13" t="s">
        <v>92</v>
      </c>
      <c r="AW1380" s="13" t="s">
        <v>39</v>
      </c>
      <c r="AX1380" s="13" t="s">
        <v>83</v>
      </c>
      <c r="AY1380" s="158" t="s">
        <v>161</v>
      </c>
    </row>
    <row r="1381" spans="2:51" s="13" customFormat="1" ht="11.25">
      <c r="B1381" s="157"/>
      <c r="D1381" s="151" t="s">
        <v>170</v>
      </c>
      <c r="E1381" s="158" t="s">
        <v>1</v>
      </c>
      <c r="F1381" s="159" t="s">
        <v>2186</v>
      </c>
      <c r="H1381" s="160">
        <v>176.655</v>
      </c>
      <c r="I1381" s="161"/>
      <c r="L1381" s="157"/>
      <c r="M1381" s="162"/>
      <c r="T1381" s="163"/>
      <c r="AT1381" s="158" t="s">
        <v>170</v>
      </c>
      <c r="AU1381" s="158" t="s">
        <v>92</v>
      </c>
      <c r="AV1381" s="13" t="s">
        <v>92</v>
      </c>
      <c r="AW1381" s="13" t="s">
        <v>39</v>
      </c>
      <c r="AX1381" s="13" t="s">
        <v>83</v>
      </c>
      <c r="AY1381" s="158" t="s">
        <v>161</v>
      </c>
    </row>
    <row r="1382" spans="2:51" s="13" customFormat="1" ht="11.25">
      <c r="B1382" s="157"/>
      <c r="D1382" s="151" t="s">
        <v>170</v>
      </c>
      <c r="E1382" s="158" t="s">
        <v>1</v>
      </c>
      <c r="F1382" s="159" t="s">
        <v>2187</v>
      </c>
      <c r="H1382" s="160">
        <v>176.655</v>
      </c>
      <c r="I1382" s="161"/>
      <c r="L1382" s="157"/>
      <c r="M1382" s="162"/>
      <c r="T1382" s="163"/>
      <c r="AT1382" s="158" t="s">
        <v>170</v>
      </c>
      <c r="AU1382" s="158" t="s">
        <v>92</v>
      </c>
      <c r="AV1382" s="13" t="s">
        <v>92</v>
      </c>
      <c r="AW1382" s="13" t="s">
        <v>39</v>
      </c>
      <c r="AX1382" s="13" t="s">
        <v>83</v>
      </c>
      <c r="AY1382" s="158" t="s">
        <v>161</v>
      </c>
    </row>
    <row r="1383" spans="2:51" s="13" customFormat="1" ht="11.25">
      <c r="B1383" s="157"/>
      <c r="D1383" s="151" t="s">
        <v>170</v>
      </c>
      <c r="E1383" s="158" t="s">
        <v>1</v>
      </c>
      <c r="F1383" s="159" t="s">
        <v>2188</v>
      </c>
      <c r="H1383" s="160">
        <v>176.655</v>
      </c>
      <c r="I1383" s="161"/>
      <c r="L1383" s="157"/>
      <c r="M1383" s="162"/>
      <c r="T1383" s="163"/>
      <c r="AT1383" s="158" t="s">
        <v>170</v>
      </c>
      <c r="AU1383" s="158" t="s">
        <v>92</v>
      </c>
      <c r="AV1383" s="13" t="s">
        <v>92</v>
      </c>
      <c r="AW1383" s="13" t="s">
        <v>39</v>
      </c>
      <c r="AX1383" s="13" t="s">
        <v>83</v>
      </c>
      <c r="AY1383" s="158" t="s">
        <v>161</v>
      </c>
    </row>
    <row r="1384" spans="2:51" s="13" customFormat="1" ht="11.25">
      <c r="B1384" s="157"/>
      <c r="D1384" s="151" t="s">
        <v>170</v>
      </c>
      <c r="E1384" s="158" t="s">
        <v>1</v>
      </c>
      <c r="F1384" s="159" t="s">
        <v>2189</v>
      </c>
      <c r="H1384" s="160">
        <v>33.94</v>
      </c>
      <c r="I1384" s="161"/>
      <c r="L1384" s="157"/>
      <c r="M1384" s="162"/>
      <c r="T1384" s="163"/>
      <c r="AT1384" s="158" t="s">
        <v>170</v>
      </c>
      <c r="AU1384" s="158" t="s">
        <v>92</v>
      </c>
      <c r="AV1384" s="13" t="s">
        <v>92</v>
      </c>
      <c r="AW1384" s="13" t="s">
        <v>39</v>
      </c>
      <c r="AX1384" s="13" t="s">
        <v>83</v>
      </c>
      <c r="AY1384" s="158" t="s">
        <v>161</v>
      </c>
    </row>
    <row r="1385" spans="2:51" s="13" customFormat="1" ht="11.25">
      <c r="B1385" s="157"/>
      <c r="D1385" s="151" t="s">
        <v>170</v>
      </c>
      <c r="E1385" s="158" t="s">
        <v>1</v>
      </c>
      <c r="F1385" s="159" t="s">
        <v>2190</v>
      </c>
      <c r="H1385" s="160">
        <v>18.78</v>
      </c>
      <c r="I1385" s="161"/>
      <c r="L1385" s="157"/>
      <c r="M1385" s="162"/>
      <c r="T1385" s="163"/>
      <c r="AT1385" s="158" t="s">
        <v>170</v>
      </c>
      <c r="AU1385" s="158" t="s">
        <v>92</v>
      </c>
      <c r="AV1385" s="13" t="s">
        <v>92</v>
      </c>
      <c r="AW1385" s="13" t="s">
        <v>39</v>
      </c>
      <c r="AX1385" s="13" t="s">
        <v>83</v>
      </c>
      <c r="AY1385" s="158" t="s">
        <v>161</v>
      </c>
    </row>
    <row r="1386" spans="2:51" s="13" customFormat="1" ht="11.25">
      <c r="B1386" s="157"/>
      <c r="D1386" s="151" t="s">
        <v>170</v>
      </c>
      <c r="E1386" s="158" t="s">
        <v>1</v>
      </c>
      <c r="F1386" s="159" t="s">
        <v>2191</v>
      </c>
      <c r="H1386" s="160">
        <v>51.555</v>
      </c>
      <c r="I1386" s="161"/>
      <c r="L1386" s="157"/>
      <c r="M1386" s="162"/>
      <c r="T1386" s="163"/>
      <c r="AT1386" s="158" t="s">
        <v>170</v>
      </c>
      <c r="AU1386" s="158" t="s">
        <v>92</v>
      </c>
      <c r="AV1386" s="13" t="s">
        <v>92</v>
      </c>
      <c r="AW1386" s="13" t="s">
        <v>39</v>
      </c>
      <c r="AX1386" s="13" t="s">
        <v>83</v>
      </c>
      <c r="AY1386" s="158" t="s">
        <v>161</v>
      </c>
    </row>
    <row r="1387" spans="2:51" s="15" customFormat="1" ht="11.25">
      <c r="B1387" s="174"/>
      <c r="D1387" s="151" t="s">
        <v>170</v>
      </c>
      <c r="E1387" s="175" t="s">
        <v>1</v>
      </c>
      <c r="F1387" s="176" t="s">
        <v>377</v>
      </c>
      <c r="H1387" s="177">
        <v>1942.56</v>
      </c>
      <c r="I1387" s="178"/>
      <c r="L1387" s="174"/>
      <c r="M1387" s="179"/>
      <c r="T1387" s="180"/>
      <c r="AT1387" s="175" t="s">
        <v>170</v>
      </c>
      <c r="AU1387" s="175" t="s">
        <v>92</v>
      </c>
      <c r="AV1387" s="15" t="s">
        <v>100</v>
      </c>
      <c r="AW1387" s="15" t="s">
        <v>39</v>
      </c>
      <c r="AX1387" s="15" t="s">
        <v>83</v>
      </c>
      <c r="AY1387" s="175" t="s">
        <v>161</v>
      </c>
    </row>
    <row r="1388" spans="2:51" s="12" customFormat="1" ht="11.25">
      <c r="B1388" s="150"/>
      <c r="D1388" s="151" t="s">
        <v>170</v>
      </c>
      <c r="E1388" s="152" t="s">
        <v>1</v>
      </c>
      <c r="F1388" s="153" t="s">
        <v>2192</v>
      </c>
      <c r="H1388" s="152" t="s">
        <v>1</v>
      </c>
      <c r="I1388" s="154"/>
      <c r="L1388" s="150"/>
      <c r="M1388" s="155"/>
      <c r="T1388" s="156"/>
      <c r="AT1388" s="152" t="s">
        <v>170</v>
      </c>
      <c r="AU1388" s="152" t="s">
        <v>92</v>
      </c>
      <c r="AV1388" s="12" t="s">
        <v>90</v>
      </c>
      <c r="AW1388" s="12" t="s">
        <v>39</v>
      </c>
      <c r="AX1388" s="12" t="s">
        <v>83</v>
      </c>
      <c r="AY1388" s="152" t="s">
        <v>161</v>
      </c>
    </row>
    <row r="1389" spans="2:51" s="13" customFormat="1" ht="11.25">
      <c r="B1389" s="157"/>
      <c r="D1389" s="151" t="s">
        <v>170</v>
      </c>
      <c r="E1389" s="158" t="s">
        <v>1</v>
      </c>
      <c r="F1389" s="159" t="s">
        <v>2193</v>
      </c>
      <c r="H1389" s="160">
        <v>169.245</v>
      </c>
      <c r="I1389" s="161"/>
      <c r="L1389" s="157"/>
      <c r="M1389" s="162"/>
      <c r="T1389" s="163"/>
      <c r="AT1389" s="158" t="s">
        <v>170</v>
      </c>
      <c r="AU1389" s="158" t="s">
        <v>92</v>
      </c>
      <c r="AV1389" s="13" t="s">
        <v>92</v>
      </c>
      <c r="AW1389" s="13" t="s">
        <v>39</v>
      </c>
      <c r="AX1389" s="13" t="s">
        <v>83</v>
      </c>
      <c r="AY1389" s="158" t="s">
        <v>161</v>
      </c>
    </row>
    <row r="1390" spans="2:51" s="13" customFormat="1" ht="11.25">
      <c r="B1390" s="157"/>
      <c r="D1390" s="151" t="s">
        <v>170</v>
      </c>
      <c r="E1390" s="158" t="s">
        <v>1</v>
      </c>
      <c r="F1390" s="159" t="s">
        <v>2194</v>
      </c>
      <c r="H1390" s="160">
        <v>106.21</v>
      </c>
      <c r="I1390" s="161"/>
      <c r="L1390" s="157"/>
      <c r="M1390" s="162"/>
      <c r="T1390" s="163"/>
      <c r="AT1390" s="158" t="s">
        <v>170</v>
      </c>
      <c r="AU1390" s="158" t="s">
        <v>92</v>
      </c>
      <c r="AV1390" s="13" t="s">
        <v>92</v>
      </c>
      <c r="AW1390" s="13" t="s">
        <v>39</v>
      </c>
      <c r="AX1390" s="13" t="s">
        <v>83</v>
      </c>
      <c r="AY1390" s="158" t="s">
        <v>161</v>
      </c>
    </row>
    <row r="1391" spans="2:51" s="13" customFormat="1" ht="22.5">
      <c r="B1391" s="157"/>
      <c r="D1391" s="151" t="s">
        <v>170</v>
      </c>
      <c r="E1391" s="158" t="s">
        <v>1</v>
      </c>
      <c r="F1391" s="159" t="s">
        <v>2195</v>
      </c>
      <c r="H1391" s="160">
        <v>571.62300000000005</v>
      </c>
      <c r="I1391" s="161"/>
      <c r="L1391" s="157"/>
      <c r="M1391" s="162"/>
      <c r="T1391" s="163"/>
      <c r="AT1391" s="158" t="s">
        <v>170</v>
      </c>
      <c r="AU1391" s="158" t="s">
        <v>92</v>
      </c>
      <c r="AV1391" s="13" t="s">
        <v>92</v>
      </c>
      <c r="AW1391" s="13" t="s">
        <v>39</v>
      </c>
      <c r="AX1391" s="13" t="s">
        <v>83</v>
      </c>
      <c r="AY1391" s="158" t="s">
        <v>161</v>
      </c>
    </row>
    <row r="1392" spans="2:51" s="13" customFormat="1" ht="11.25">
      <c r="B1392" s="157"/>
      <c r="D1392" s="151" t="s">
        <v>170</v>
      </c>
      <c r="E1392" s="158" t="s">
        <v>1</v>
      </c>
      <c r="F1392" s="159" t="s">
        <v>2196</v>
      </c>
      <c r="H1392" s="160">
        <v>133.5</v>
      </c>
      <c r="I1392" s="161"/>
      <c r="L1392" s="157"/>
      <c r="M1392" s="162"/>
      <c r="T1392" s="163"/>
      <c r="AT1392" s="158" t="s">
        <v>170</v>
      </c>
      <c r="AU1392" s="158" t="s">
        <v>92</v>
      </c>
      <c r="AV1392" s="13" t="s">
        <v>92</v>
      </c>
      <c r="AW1392" s="13" t="s">
        <v>39</v>
      </c>
      <c r="AX1392" s="13" t="s">
        <v>83</v>
      </c>
      <c r="AY1392" s="158" t="s">
        <v>161</v>
      </c>
    </row>
    <row r="1393" spans="2:51" s="13" customFormat="1" ht="11.25">
      <c r="B1393" s="157"/>
      <c r="D1393" s="151" t="s">
        <v>170</v>
      </c>
      <c r="E1393" s="158" t="s">
        <v>1</v>
      </c>
      <c r="F1393" s="159" t="s">
        <v>2197</v>
      </c>
      <c r="H1393" s="160">
        <v>55.563000000000002</v>
      </c>
      <c r="I1393" s="161"/>
      <c r="L1393" s="157"/>
      <c r="M1393" s="162"/>
      <c r="T1393" s="163"/>
      <c r="AT1393" s="158" t="s">
        <v>170</v>
      </c>
      <c r="AU1393" s="158" t="s">
        <v>92</v>
      </c>
      <c r="AV1393" s="13" t="s">
        <v>92</v>
      </c>
      <c r="AW1393" s="13" t="s">
        <v>39</v>
      </c>
      <c r="AX1393" s="13" t="s">
        <v>83</v>
      </c>
      <c r="AY1393" s="158" t="s">
        <v>161</v>
      </c>
    </row>
    <row r="1394" spans="2:51" s="13" customFormat="1" ht="11.25">
      <c r="B1394" s="157"/>
      <c r="D1394" s="151" t="s">
        <v>170</v>
      </c>
      <c r="E1394" s="158" t="s">
        <v>1</v>
      </c>
      <c r="F1394" s="159" t="s">
        <v>2198</v>
      </c>
      <c r="H1394" s="160">
        <v>90.715000000000003</v>
      </c>
      <c r="I1394" s="161"/>
      <c r="L1394" s="157"/>
      <c r="M1394" s="162"/>
      <c r="T1394" s="163"/>
      <c r="AT1394" s="158" t="s">
        <v>170</v>
      </c>
      <c r="AU1394" s="158" t="s">
        <v>92</v>
      </c>
      <c r="AV1394" s="13" t="s">
        <v>92</v>
      </c>
      <c r="AW1394" s="13" t="s">
        <v>39</v>
      </c>
      <c r="AX1394" s="13" t="s">
        <v>83</v>
      </c>
      <c r="AY1394" s="158" t="s">
        <v>161</v>
      </c>
    </row>
    <row r="1395" spans="2:51" s="13" customFormat="1" ht="11.25">
      <c r="B1395" s="157"/>
      <c r="D1395" s="151" t="s">
        <v>170</v>
      </c>
      <c r="E1395" s="158" t="s">
        <v>1</v>
      </c>
      <c r="F1395" s="159" t="s">
        <v>2199</v>
      </c>
      <c r="H1395" s="160">
        <v>45.24</v>
      </c>
      <c r="I1395" s="161"/>
      <c r="L1395" s="157"/>
      <c r="M1395" s="162"/>
      <c r="T1395" s="163"/>
      <c r="AT1395" s="158" t="s">
        <v>170</v>
      </c>
      <c r="AU1395" s="158" t="s">
        <v>92</v>
      </c>
      <c r="AV1395" s="13" t="s">
        <v>92</v>
      </c>
      <c r="AW1395" s="13" t="s">
        <v>39</v>
      </c>
      <c r="AX1395" s="13" t="s">
        <v>83</v>
      </c>
      <c r="AY1395" s="158" t="s">
        <v>161</v>
      </c>
    </row>
    <row r="1396" spans="2:51" s="13" customFormat="1" ht="11.25">
      <c r="B1396" s="157"/>
      <c r="D1396" s="151" t="s">
        <v>170</v>
      </c>
      <c r="E1396" s="158" t="s">
        <v>1</v>
      </c>
      <c r="F1396" s="159" t="s">
        <v>2200</v>
      </c>
      <c r="H1396" s="160">
        <v>176.655</v>
      </c>
      <c r="I1396" s="161"/>
      <c r="L1396" s="157"/>
      <c r="M1396" s="162"/>
      <c r="T1396" s="163"/>
      <c r="AT1396" s="158" t="s">
        <v>170</v>
      </c>
      <c r="AU1396" s="158" t="s">
        <v>92</v>
      </c>
      <c r="AV1396" s="13" t="s">
        <v>92</v>
      </c>
      <c r="AW1396" s="13" t="s">
        <v>39</v>
      </c>
      <c r="AX1396" s="13" t="s">
        <v>83</v>
      </c>
      <c r="AY1396" s="158" t="s">
        <v>161</v>
      </c>
    </row>
    <row r="1397" spans="2:51" s="13" customFormat="1" ht="11.25">
      <c r="B1397" s="157"/>
      <c r="D1397" s="151" t="s">
        <v>170</v>
      </c>
      <c r="E1397" s="158" t="s">
        <v>1</v>
      </c>
      <c r="F1397" s="159" t="s">
        <v>2201</v>
      </c>
      <c r="H1397" s="160">
        <v>176.655</v>
      </c>
      <c r="I1397" s="161"/>
      <c r="L1397" s="157"/>
      <c r="M1397" s="162"/>
      <c r="T1397" s="163"/>
      <c r="AT1397" s="158" t="s">
        <v>170</v>
      </c>
      <c r="AU1397" s="158" t="s">
        <v>92</v>
      </c>
      <c r="AV1397" s="13" t="s">
        <v>92</v>
      </c>
      <c r="AW1397" s="13" t="s">
        <v>39</v>
      </c>
      <c r="AX1397" s="13" t="s">
        <v>83</v>
      </c>
      <c r="AY1397" s="158" t="s">
        <v>161</v>
      </c>
    </row>
    <row r="1398" spans="2:51" s="13" customFormat="1" ht="11.25">
      <c r="B1398" s="157"/>
      <c r="D1398" s="151" t="s">
        <v>170</v>
      </c>
      <c r="E1398" s="158" t="s">
        <v>1</v>
      </c>
      <c r="F1398" s="159" t="s">
        <v>2202</v>
      </c>
      <c r="H1398" s="160">
        <v>178.75</v>
      </c>
      <c r="I1398" s="161"/>
      <c r="L1398" s="157"/>
      <c r="M1398" s="162"/>
      <c r="T1398" s="163"/>
      <c r="AT1398" s="158" t="s">
        <v>170</v>
      </c>
      <c r="AU1398" s="158" t="s">
        <v>92</v>
      </c>
      <c r="AV1398" s="13" t="s">
        <v>92</v>
      </c>
      <c r="AW1398" s="13" t="s">
        <v>39</v>
      </c>
      <c r="AX1398" s="13" t="s">
        <v>83</v>
      </c>
      <c r="AY1398" s="158" t="s">
        <v>161</v>
      </c>
    </row>
    <row r="1399" spans="2:51" s="13" customFormat="1" ht="11.25">
      <c r="B1399" s="157"/>
      <c r="D1399" s="151" t="s">
        <v>170</v>
      </c>
      <c r="E1399" s="158" t="s">
        <v>1</v>
      </c>
      <c r="F1399" s="159" t="s">
        <v>2203</v>
      </c>
      <c r="H1399" s="160">
        <v>33.94</v>
      </c>
      <c r="I1399" s="161"/>
      <c r="L1399" s="157"/>
      <c r="M1399" s="162"/>
      <c r="T1399" s="163"/>
      <c r="AT1399" s="158" t="s">
        <v>170</v>
      </c>
      <c r="AU1399" s="158" t="s">
        <v>92</v>
      </c>
      <c r="AV1399" s="13" t="s">
        <v>92</v>
      </c>
      <c r="AW1399" s="13" t="s">
        <v>39</v>
      </c>
      <c r="AX1399" s="13" t="s">
        <v>83</v>
      </c>
      <c r="AY1399" s="158" t="s">
        <v>161</v>
      </c>
    </row>
    <row r="1400" spans="2:51" s="13" customFormat="1" ht="11.25">
      <c r="B1400" s="157"/>
      <c r="D1400" s="151" t="s">
        <v>170</v>
      </c>
      <c r="E1400" s="158" t="s">
        <v>1</v>
      </c>
      <c r="F1400" s="159" t="s">
        <v>2204</v>
      </c>
      <c r="H1400" s="160">
        <v>59.185000000000002</v>
      </c>
      <c r="I1400" s="161"/>
      <c r="L1400" s="157"/>
      <c r="M1400" s="162"/>
      <c r="T1400" s="163"/>
      <c r="AT1400" s="158" t="s">
        <v>170</v>
      </c>
      <c r="AU1400" s="158" t="s">
        <v>92</v>
      </c>
      <c r="AV1400" s="13" t="s">
        <v>92</v>
      </c>
      <c r="AW1400" s="13" t="s">
        <v>39</v>
      </c>
      <c r="AX1400" s="13" t="s">
        <v>83</v>
      </c>
      <c r="AY1400" s="158" t="s">
        <v>161</v>
      </c>
    </row>
    <row r="1401" spans="2:51" s="15" customFormat="1" ht="11.25">
      <c r="B1401" s="174"/>
      <c r="D1401" s="151" t="s">
        <v>170</v>
      </c>
      <c r="E1401" s="175" t="s">
        <v>1</v>
      </c>
      <c r="F1401" s="176" t="s">
        <v>377</v>
      </c>
      <c r="H1401" s="177">
        <v>1797.2809999999999</v>
      </c>
      <c r="I1401" s="178"/>
      <c r="L1401" s="174"/>
      <c r="M1401" s="179"/>
      <c r="T1401" s="180"/>
      <c r="AT1401" s="175" t="s">
        <v>170</v>
      </c>
      <c r="AU1401" s="175" t="s">
        <v>92</v>
      </c>
      <c r="AV1401" s="15" t="s">
        <v>100</v>
      </c>
      <c r="AW1401" s="15" t="s">
        <v>39</v>
      </c>
      <c r="AX1401" s="15" t="s">
        <v>83</v>
      </c>
      <c r="AY1401" s="175" t="s">
        <v>161</v>
      </c>
    </row>
    <row r="1402" spans="2:51" s="12" customFormat="1" ht="11.25">
      <c r="B1402" s="150"/>
      <c r="D1402" s="151" t="s">
        <v>170</v>
      </c>
      <c r="E1402" s="152" t="s">
        <v>1</v>
      </c>
      <c r="F1402" s="153" t="s">
        <v>2205</v>
      </c>
      <c r="H1402" s="152" t="s">
        <v>1</v>
      </c>
      <c r="I1402" s="154"/>
      <c r="L1402" s="150"/>
      <c r="M1402" s="155"/>
      <c r="T1402" s="156"/>
      <c r="AT1402" s="152" t="s">
        <v>170</v>
      </c>
      <c r="AU1402" s="152" t="s">
        <v>92</v>
      </c>
      <c r="AV1402" s="12" t="s">
        <v>90</v>
      </c>
      <c r="AW1402" s="12" t="s">
        <v>39</v>
      </c>
      <c r="AX1402" s="12" t="s">
        <v>83</v>
      </c>
      <c r="AY1402" s="152" t="s">
        <v>161</v>
      </c>
    </row>
    <row r="1403" spans="2:51" s="13" customFormat="1" ht="11.25">
      <c r="B1403" s="157"/>
      <c r="D1403" s="151" t="s">
        <v>170</v>
      </c>
      <c r="E1403" s="158" t="s">
        <v>1</v>
      </c>
      <c r="F1403" s="159" t="s">
        <v>2206</v>
      </c>
      <c r="H1403" s="160">
        <v>152.73500000000001</v>
      </c>
      <c r="I1403" s="161"/>
      <c r="L1403" s="157"/>
      <c r="M1403" s="162"/>
      <c r="T1403" s="163"/>
      <c r="AT1403" s="158" t="s">
        <v>170</v>
      </c>
      <c r="AU1403" s="158" t="s">
        <v>92</v>
      </c>
      <c r="AV1403" s="13" t="s">
        <v>92</v>
      </c>
      <c r="AW1403" s="13" t="s">
        <v>39</v>
      </c>
      <c r="AX1403" s="13" t="s">
        <v>83</v>
      </c>
      <c r="AY1403" s="158" t="s">
        <v>161</v>
      </c>
    </row>
    <row r="1404" spans="2:51" s="13" customFormat="1" ht="11.25">
      <c r="B1404" s="157"/>
      <c r="D1404" s="151" t="s">
        <v>170</v>
      </c>
      <c r="E1404" s="158" t="s">
        <v>1</v>
      </c>
      <c r="F1404" s="159" t="s">
        <v>2207</v>
      </c>
      <c r="H1404" s="160">
        <v>84.605000000000004</v>
      </c>
      <c r="I1404" s="161"/>
      <c r="L1404" s="157"/>
      <c r="M1404" s="162"/>
      <c r="T1404" s="163"/>
      <c r="AT1404" s="158" t="s">
        <v>170</v>
      </c>
      <c r="AU1404" s="158" t="s">
        <v>92</v>
      </c>
      <c r="AV1404" s="13" t="s">
        <v>92</v>
      </c>
      <c r="AW1404" s="13" t="s">
        <v>39</v>
      </c>
      <c r="AX1404" s="13" t="s">
        <v>83</v>
      </c>
      <c r="AY1404" s="158" t="s">
        <v>161</v>
      </c>
    </row>
    <row r="1405" spans="2:51" s="13" customFormat="1" ht="11.25">
      <c r="B1405" s="157"/>
      <c r="D1405" s="151" t="s">
        <v>170</v>
      </c>
      <c r="E1405" s="158" t="s">
        <v>1</v>
      </c>
      <c r="F1405" s="159" t="s">
        <v>2208</v>
      </c>
      <c r="H1405" s="160">
        <v>156.51</v>
      </c>
      <c r="I1405" s="161"/>
      <c r="L1405" s="157"/>
      <c r="M1405" s="162"/>
      <c r="T1405" s="163"/>
      <c r="AT1405" s="158" t="s">
        <v>170</v>
      </c>
      <c r="AU1405" s="158" t="s">
        <v>92</v>
      </c>
      <c r="AV1405" s="13" t="s">
        <v>92</v>
      </c>
      <c r="AW1405" s="13" t="s">
        <v>39</v>
      </c>
      <c r="AX1405" s="13" t="s">
        <v>83</v>
      </c>
      <c r="AY1405" s="158" t="s">
        <v>161</v>
      </c>
    </row>
    <row r="1406" spans="2:51" s="13" customFormat="1" ht="11.25">
      <c r="B1406" s="157"/>
      <c r="D1406" s="151" t="s">
        <v>170</v>
      </c>
      <c r="E1406" s="158" t="s">
        <v>1</v>
      </c>
      <c r="F1406" s="159" t="s">
        <v>2209</v>
      </c>
      <c r="H1406" s="160">
        <v>150.27500000000001</v>
      </c>
      <c r="I1406" s="161"/>
      <c r="L1406" s="157"/>
      <c r="M1406" s="162"/>
      <c r="T1406" s="163"/>
      <c r="AT1406" s="158" t="s">
        <v>170</v>
      </c>
      <c r="AU1406" s="158" t="s">
        <v>92</v>
      </c>
      <c r="AV1406" s="13" t="s">
        <v>92</v>
      </c>
      <c r="AW1406" s="13" t="s">
        <v>39</v>
      </c>
      <c r="AX1406" s="13" t="s">
        <v>83</v>
      </c>
      <c r="AY1406" s="158" t="s">
        <v>161</v>
      </c>
    </row>
    <row r="1407" spans="2:51" s="13" customFormat="1" ht="11.25">
      <c r="B1407" s="157"/>
      <c r="D1407" s="151" t="s">
        <v>170</v>
      </c>
      <c r="E1407" s="158" t="s">
        <v>1</v>
      </c>
      <c r="F1407" s="159" t="s">
        <v>2210</v>
      </c>
      <c r="H1407" s="160">
        <v>33.048000000000002</v>
      </c>
      <c r="I1407" s="161"/>
      <c r="L1407" s="157"/>
      <c r="M1407" s="162"/>
      <c r="T1407" s="163"/>
      <c r="AT1407" s="158" t="s">
        <v>170</v>
      </c>
      <c r="AU1407" s="158" t="s">
        <v>92</v>
      </c>
      <c r="AV1407" s="13" t="s">
        <v>92</v>
      </c>
      <c r="AW1407" s="13" t="s">
        <v>39</v>
      </c>
      <c r="AX1407" s="13" t="s">
        <v>83</v>
      </c>
      <c r="AY1407" s="158" t="s">
        <v>161</v>
      </c>
    </row>
    <row r="1408" spans="2:51" s="15" customFormat="1" ht="11.25">
      <c r="B1408" s="174"/>
      <c r="D1408" s="151" t="s">
        <v>170</v>
      </c>
      <c r="E1408" s="175" t="s">
        <v>1</v>
      </c>
      <c r="F1408" s="176" t="s">
        <v>377</v>
      </c>
      <c r="H1408" s="177">
        <v>577.173</v>
      </c>
      <c r="I1408" s="178"/>
      <c r="L1408" s="174"/>
      <c r="M1408" s="179"/>
      <c r="T1408" s="180"/>
      <c r="AT1408" s="175" t="s">
        <v>170</v>
      </c>
      <c r="AU1408" s="175" t="s">
        <v>92</v>
      </c>
      <c r="AV1408" s="15" t="s">
        <v>100</v>
      </c>
      <c r="AW1408" s="15" t="s">
        <v>39</v>
      </c>
      <c r="AX1408" s="15" t="s">
        <v>83</v>
      </c>
      <c r="AY1408" s="175" t="s">
        <v>161</v>
      </c>
    </row>
    <row r="1409" spans="2:65" s="14" customFormat="1" ht="11.25">
      <c r="B1409" s="167"/>
      <c r="D1409" s="151" t="s">
        <v>170</v>
      </c>
      <c r="E1409" s="168" t="s">
        <v>1</v>
      </c>
      <c r="F1409" s="169" t="s">
        <v>237</v>
      </c>
      <c r="H1409" s="170">
        <v>10187.387000000001</v>
      </c>
      <c r="I1409" s="171"/>
      <c r="L1409" s="167"/>
      <c r="M1409" s="172"/>
      <c r="T1409" s="173"/>
      <c r="AT1409" s="168" t="s">
        <v>170</v>
      </c>
      <c r="AU1409" s="168" t="s">
        <v>92</v>
      </c>
      <c r="AV1409" s="14" t="s">
        <v>168</v>
      </c>
      <c r="AW1409" s="14" t="s">
        <v>39</v>
      </c>
      <c r="AX1409" s="14" t="s">
        <v>90</v>
      </c>
      <c r="AY1409" s="168" t="s">
        <v>161</v>
      </c>
    </row>
    <row r="1410" spans="2:65" s="1" customFormat="1" ht="21.75" customHeight="1">
      <c r="B1410" s="33"/>
      <c r="C1410" s="137" t="s">
        <v>1516</v>
      </c>
      <c r="D1410" s="137" t="s">
        <v>163</v>
      </c>
      <c r="E1410" s="138" t="s">
        <v>2211</v>
      </c>
      <c r="F1410" s="139" t="s">
        <v>2212</v>
      </c>
      <c r="G1410" s="140" t="s">
        <v>188</v>
      </c>
      <c r="H1410" s="141">
        <v>1157.798</v>
      </c>
      <c r="I1410" s="142"/>
      <c r="J1410" s="143">
        <f>ROUND(I1410*H1410,2)</f>
        <v>0</v>
      </c>
      <c r="K1410" s="139" t="s">
        <v>167</v>
      </c>
      <c r="L1410" s="33"/>
      <c r="M1410" s="144" t="s">
        <v>1</v>
      </c>
      <c r="N1410" s="145" t="s">
        <v>48</v>
      </c>
      <c r="P1410" s="146">
        <f>O1410*H1410</f>
        <v>0</v>
      </c>
      <c r="Q1410" s="146">
        <v>1E-3</v>
      </c>
      <c r="R1410" s="146">
        <f>Q1410*H1410</f>
        <v>1.1577980000000001</v>
      </c>
      <c r="S1410" s="146">
        <v>3.1E-4</v>
      </c>
      <c r="T1410" s="147">
        <f>S1410*H1410</f>
        <v>0.35891738000000001</v>
      </c>
      <c r="AR1410" s="148" t="s">
        <v>242</v>
      </c>
      <c r="AT1410" s="148" t="s">
        <v>163</v>
      </c>
      <c r="AU1410" s="148" t="s">
        <v>92</v>
      </c>
      <c r="AY1410" s="17" t="s">
        <v>161</v>
      </c>
      <c r="BE1410" s="149">
        <f>IF(N1410="základní",J1410,0)</f>
        <v>0</v>
      </c>
      <c r="BF1410" s="149">
        <f>IF(N1410="snížená",J1410,0)</f>
        <v>0</v>
      </c>
      <c r="BG1410" s="149">
        <f>IF(N1410="zákl. přenesená",J1410,0)</f>
        <v>0</v>
      </c>
      <c r="BH1410" s="149">
        <f>IF(N1410="sníž. přenesená",J1410,0)</f>
        <v>0</v>
      </c>
      <c r="BI1410" s="149">
        <f>IF(N1410="nulová",J1410,0)</f>
        <v>0</v>
      </c>
      <c r="BJ1410" s="17" t="s">
        <v>90</v>
      </c>
      <c r="BK1410" s="149">
        <f>ROUND(I1410*H1410,2)</f>
        <v>0</v>
      </c>
      <c r="BL1410" s="17" t="s">
        <v>242</v>
      </c>
      <c r="BM1410" s="148" t="s">
        <v>2213</v>
      </c>
    </row>
    <row r="1411" spans="2:65" s="12" customFormat="1" ht="11.25">
      <c r="B1411" s="150"/>
      <c r="D1411" s="151" t="s">
        <v>170</v>
      </c>
      <c r="E1411" s="152" t="s">
        <v>1</v>
      </c>
      <c r="F1411" s="153" t="s">
        <v>2106</v>
      </c>
      <c r="H1411" s="152" t="s">
        <v>1</v>
      </c>
      <c r="I1411" s="154"/>
      <c r="L1411" s="150"/>
      <c r="M1411" s="155"/>
      <c r="T1411" s="156"/>
      <c r="AT1411" s="152" t="s">
        <v>170</v>
      </c>
      <c r="AU1411" s="152" t="s">
        <v>92</v>
      </c>
      <c r="AV1411" s="12" t="s">
        <v>90</v>
      </c>
      <c r="AW1411" s="12" t="s">
        <v>39</v>
      </c>
      <c r="AX1411" s="12" t="s">
        <v>83</v>
      </c>
      <c r="AY1411" s="152" t="s">
        <v>161</v>
      </c>
    </row>
    <row r="1412" spans="2:65" s="13" customFormat="1" ht="11.25">
      <c r="B1412" s="157"/>
      <c r="D1412" s="151" t="s">
        <v>170</v>
      </c>
      <c r="E1412" s="158" t="s">
        <v>1</v>
      </c>
      <c r="F1412" s="159" t="s">
        <v>2214</v>
      </c>
      <c r="H1412" s="160">
        <v>29.12</v>
      </c>
      <c r="I1412" s="161"/>
      <c r="L1412" s="157"/>
      <c r="M1412" s="162"/>
      <c r="T1412" s="163"/>
      <c r="AT1412" s="158" t="s">
        <v>170</v>
      </c>
      <c r="AU1412" s="158" t="s">
        <v>92</v>
      </c>
      <c r="AV1412" s="13" t="s">
        <v>92</v>
      </c>
      <c r="AW1412" s="13" t="s">
        <v>39</v>
      </c>
      <c r="AX1412" s="13" t="s">
        <v>83</v>
      </c>
      <c r="AY1412" s="158" t="s">
        <v>161</v>
      </c>
    </row>
    <row r="1413" spans="2:65" s="13" customFormat="1" ht="11.25">
      <c r="B1413" s="157"/>
      <c r="D1413" s="151" t="s">
        <v>170</v>
      </c>
      <c r="E1413" s="158" t="s">
        <v>1</v>
      </c>
      <c r="F1413" s="159" t="s">
        <v>2215</v>
      </c>
      <c r="H1413" s="160">
        <v>51.863</v>
      </c>
      <c r="I1413" s="161"/>
      <c r="L1413" s="157"/>
      <c r="M1413" s="162"/>
      <c r="T1413" s="163"/>
      <c r="AT1413" s="158" t="s">
        <v>170</v>
      </c>
      <c r="AU1413" s="158" t="s">
        <v>92</v>
      </c>
      <c r="AV1413" s="13" t="s">
        <v>92</v>
      </c>
      <c r="AW1413" s="13" t="s">
        <v>39</v>
      </c>
      <c r="AX1413" s="13" t="s">
        <v>83</v>
      </c>
      <c r="AY1413" s="158" t="s">
        <v>161</v>
      </c>
    </row>
    <row r="1414" spans="2:65" s="15" customFormat="1" ht="11.25">
      <c r="B1414" s="174"/>
      <c r="D1414" s="151" t="s">
        <v>170</v>
      </c>
      <c r="E1414" s="175" t="s">
        <v>1</v>
      </c>
      <c r="F1414" s="176" t="s">
        <v>377</v>
      </c>
      <c r="H1414" s="177">
        <v>80.983000000000004</v>
      </c>
      <c r="I1414" s="178"/>
      <c r="L1414" s="174"/>
      <c r="M1414" s="179"/>
      <c r="T1414" s="180"/>
      <c r="AT1414" s="175" t="s">
        <v>170</v>
      </c>
      <c r="AU1414" s="175" t="s">
        <v>92</v>
      </c>
      <c r="AV1414" s="15" t="s">
        <v>100</v>
      </c>
      <c r="AW1414" s="15" t="s">
        <v>39</v>
      </c>
      <c r="AX1414" s="15" t="s">
        <v>83</v>
      </c>
      <c r="AY1414" s="175" t="s">
        <v>161</v>
      </c>
    </row>
    <row r="1415" spans="2:65" s="12" customFormat="1" ht="11.25">
      <c r="B1415" s="150"/>
      <c r="D1415" s="151" t="s">
        <v>170</v>
      </c>
      <c r="E1415" s="152" t="s">
        <v>1</v>
      </c>
      <c r="F1415" s="153" t="s">
        <v>2119</v>
      </c>
      <c r="H1415" s="152" t="s">
        <v>1</v>
      </c>
      <c r="I1415" s="154"/>
      <c r="L1415" s="150"/>
      <c r="M1415" s="155"/>
      <c r="T1415" s="156"/>
      <c r="AT1415" s="152" t="s">
        <v>170</v>
      </c>
      <c r="AU1415" s="152" t="s">
        <v>92</v>
      </c>
      <c r="AV1415" s="12" t="s">
        <v>90</v>
      </c>
      <c r="AW1415" s="12" t="s">
        <v>39</v>
      </c>
      <c r="AX1415" s="12" t="s">
        <v>83</v>
      </c>
      <c r="AY1415" s="152" t="s">
        <v>161</v>
      </c>
    </row>
    <row r="1416" spans="2:65" s="13" customFormat="1" ht="11.25">
      <c r="B1416" s="157"/>
      <c r="D1416" s="151" t="s">
        <v>170</v>
      </c>
      <c r="E1416" s="158" t="s">
        <v>1</v>
      </c>
      <c r="F1416" s="159" t="s">
        <v>2216</v>
      </c>
      <c r="H1416" s="160">
        <v>86.504999999999995</v>
      </c>
      <c r="I1416" s="161"/>
      <c r="L1416" s="157"/>
      <c r="M1416" s="162"/>
      <c r="T1416" s="163"/>
      <c r="AT1416" s="158" t="s">
        <v>170</v>
      </c>
      <c r="AU1416" s="158" t="s">
        <v>92</v>
      </c>
      <c r="AV1416" s="13" t="s">
        <v>92</v>
      </c>
      <c r="AW1416" s="13" t="s">
        <v>39</v>
      </c>
      <c r="AX1416" s="13" t="s">
        <v>83</v>
      </c>
      <c r="AY1416" s="158" t="s">
        <v>161</v>
      </c>
    </row>
    <row r="1417" spans="2:65" s="13" customFormat="1" ht="11.25">
      <c r="B1417" s="157"/>
      <c r="D1417" s="151" t="s">
        <v>170</v>
      </c>
      <c r="E1417" s="158" t="s">
        <v>1</v>
      </c>
      <c r="F1417" s="159" t="s">
        <v>2217</v>
      </c>
      <c r="H1417" s="160">
        <v>84.48</v>
      </c>
      <c r="I1417" s="161"/>
      <c r="L1417" s="157"/>
      <c r="M1417" s="162"/>
      <c r="T1417" s="163"/>
      <c r="AT1417" s="158" t="s">
        <v>170</v>
      </c>
      <c r="AU1417" s="158" t="s">
        <v>92</v>
      </c>
      <c r="AV1417" s="13" t="s">
        <v>92</v>
      </c>
      <c r="AW1417" s="13" t="s">
        <v>39</v>
      </c>
      <c r="AX1417" s="13" t="s">
        <v>83</v>
      </c>
      <c r="AY1417" s="158" t="s">
        <v>161</v>
      </c>
    </row>
    <row r="1418" spans="2:65" s="13" customFormat="1" ht="11.25">
      <c r="B1418" s="157"/>
      <c r="D1418" s="151" t="s">
        <v>170</v>
      </c>
      <c r="E1418" s="158" t="s">
        <v>1</v>
      </c>
      <c r="F1418" s="159" t="s">
        <v>2218</v>
      </c>
      <c r="H1418" s="160">
        <v>24.18</v>
      </c>
      <c r="I1418" s="161"/>
      <c r="L1418" s="157"/>
      <c r="M1418" s="162"/>
      <c r="T1418" s="163"/>
      <c r="AT1418" s="158" t="s">
        <v>170</v>
      </c>
      <c r="AU1418" s="158" t="s">
        <v>92</v>
      </c>
      <c r="AV1418" s="13" t="s">
        <v>92</v>
      </c>
      <c r="AW1418" s="13" t="s">
        <v>39</v>
      </c>
      <c r="AX1418" s="13" t="s">
        <v>83</v>
      </c>
      <c r="AY1418" s="158" t="s">
        <v>161</v>
      </c>
    </row>
    <row r="1419" spans="2:65" s="13" customFormat="1" ht="11.25">
      <c r="B1419" s="157"/>
      <c r="D1419" s="151" t="s">
        <v>170</v>
      </c>
      <c r="E1419" s="158" t="s">
        <v>1</v>
      </c>
      <c r="F1419" s="159" t="s">
        <v>2219</v>
      </c>
      <c r="H1419" s="160">
        <v>33.4</v>
      </c>
      <c r="I1419" s="161"/>
      <c r="L1419" s="157"/>
      <c r="M1419" s="162"/>
      <c r="T1419" s="163"/>
      <c r="AT1419" s="158" t="s">
        <v>170</v>
      </c>
      <c r="AU1419" s="158" t="s">
        <v>92</v>
      </c>
      <c r="AV1419" s="13" t="s">
        <v>92</v>
      </c>
      <c r="AW1419" s="13" t="s">
        <v>39</v>
      </c>
      <c r="AX1419" s="13" t="s">
        <v>83</v>
      </c>
      <c r="AY1419" s="158" t="s">
        <v>161</v>
      </c>
    </row>
    <row r="1420" spans="2:65" s="15" customFormat="1" ht="11.25">
      <c r="B1420" s="174"/>
      <c r="D1420" s="151" t="s">
        <v>170</v>
      </c>
      <c r="E1420" s="175" t="s">
        <v>1</v>
      </c>
      <c r="F1420" s="176" t="s">
        <v>377</v>
      </c>
      <c r="H1420" s="177">
        <v>228.565</v>
      </c>
      <c r="I1420" s="178"/>
      <c r="L1420" s="174"/>
      <c r="M1420" s="179"/>
      <c r="T1420" s="180"/>
      <c r="AT1420" s="175" t="s">
        <v>170</v>
      </c>
      <c r="AU1420" s="175" t="s">
        <v>92</v>
      </c>
      <c r="AV1420" s="15" t="s">
        <v>100</v>
      </c>
      <c r="AW1420" s="15" t="s">
        <v>39</v>
      </c>
      <c r="AX1420" s="15" t="s">
        <v>83</v>
      </c>
      <c r="AY1420" s="175" t="s">
        <v>161</v>
      </c>
    </row>
    <row r="1421" spans="2:65" s="12" customFormat="1" ht="11.25">
      <c r="B1421" s="150"/>
      <c r="D1421" s="151" t="s">
        <v>170</v>
      </c>
      <c r="E1421" s="152" t="s">
        <v>1</v>
      </c>
      <c r="F1421" s="153" t="s">
        <v>2155</v>
      </c>
      <c r="H1421" s="152" t="s">
        <v>1</v>
      </c>
      <c r="I1421" s="154"/>
      <c r="L1421" s="150"/>
      <c r="M1421" s="155"/>
      <c r="T1421" s="156"/>
      <c r="AT1421" s="152" t="s">
        <v>170</v>
      </c>
      <c r="AU1421" s="152" t="s">
        <v>92</v>
      </c>
      <c r="AV1421" s="12" t="s">
        <v>90</v>
      </c>
      <c r="AW1421" s="12" t="s">
        <v>39</v>
      </c>
      <c r="AX1421" s="12" t="s">
        <v>83</v>
      </c>
      <c r="AY1421" s="152" t="s">
        <v>161</v>
      </c>
    </row>
    <row r="1422" spans="2:65" s="13" customFormat="1" ht="11.25">
      <c r="B1422" s="157"/>
      <c r="D1422" s="151" t="s">
        <v>170</v>
      </c>
      <c r="E1422" s="158" t="s">
        <v>1</v>
      </c>
      <c r="F1422" s="159" t="s">
        <v>2220</v>
      </c>
      <c r="H1422" s="160">
        <v>164.13499999999999</v>
      </c>
      <c r="I1422" s="161"/>
      <c r="L1422" s="157"/>
      <c r="M1422" s="162"/>
      <c r="T1422" s="163"/>
      <c r="AT1422" s="158" t="s">
        <v>170</v>
      </c>
      <c r="AU1422" s="158" t="s">
        <v>92</v>
      </c>
      <c r="AV1422" s="13" t="s">
        <v>92</v>
      </c>
      <c r="AW1422" s="13" t="s">
        <v>39</v>
      </c>
      <c r="AX1422" s="13" t="s">
        <v>83</v>
      </c>
      <c r="AY1422" s="158" t="s">
        <v>161</v>
      </c>
    </row>
    <row r="1423" spans="2:65" s="13" customFormat="1" ht="11.25">
      <c r="B1423" s="157"/>
      <c r="D1423" s="151" t="s">
        <v>170</v>
      </c>
      <c r="E1423" s="158" t="s">
        <v>1</v>
      </c>
      <c r="F1423" s="159" t="s">
        <v>2221</v>
      </c>
      <c r="H1423" s="160">
        <v>92.875</v>
      </c>
      <c r="I1423" s="161"/>
      <c r="L1423" s="157"/>
      <c r="M1423" s="162"/>
      <c r="T1423" s="163"/>
      <c r="AT1423" s="158" t="s">
        <v>170</v>
      </c>
      <c r="AU1423" s="158" t="s">
        <v>92</v>
      </c>
      <c r="AV1423" s="13" t="s">
        <v>92</v>
      </c>
      <c r="AW1423" s="13" t="s">
        <v>39</v>
      </c>
      <c r="AX1423" s="13" t="s">
        <v>83</v>
      </c>
      <c r="AY1423" s="158" t="s">
        <v>161</v>
      </c>
    </row>
    <row r="1424" spans="2:65" s="15" customFormat="1" ht="11.25">
      <c r="B1424" s="174"/>
      <c r="D1424" s="151" t="s">
        <v>170</v>
      </c>
      <c r="E1424" s="175" t="s">
        <v>1</v>
      </c>
      <c r="F1424" s="176" t="s">
        <v>377</v>
      </c>
      <c r="H1424" s="177">
        <v>257.01</v>
      </c>
      <c r="I1424" s="178"/>
      <c r="L1424" s="174"/>
      <c r="M1424" s="179"/>
      <c r="T1424" s="180"/>
      <c r="AT1424" s="175" t="s">
        <v>170</v>
      </c>
      <c r="AU1424" s="175" t="s">
        <v>92</v>
      </c>
      <c r="AV1424" s="15" t="s">
        <v>100</v>
      </c>
      <c r="AW1424" s="15" t="s">
        <v>39</v>
      </c>
      <c r="AX1424" s="15" t="s">
        <v>83</v>
      </c>
      <c r="AY1424" s="175" t="s">
        <v>161</v>
      </c>
    </row>
    <row r="1425" spans="2:65" s="12" customFormat="1" ht="11.25">
      <c r="B1425" s="150"/>
      <c r="D1425" s="151" t="s">
        <v>170</v>
      </c>
      <c r="E1425" s="152" t="s">
        <v>1</v>
      </c>
      <c r="F1425" s="153" t="s">
        <v>2178</v>
      </c>
      <c r="H1425" s="152" t="s">
        <v>1</v>
      </c>
      <c r="I1425" s="154"/>
      <c r="L1425" s="150"/>
      <c r="M1425" s="155"/>
      <c r="T1425" s="156"/>
      <c r="AT1425" s="152" t="s">
        <v>170</v>
      </c>
      <c r="AU1425" s="152" t="s">
        <v>92</v>
      </c>
      <c r="AV1425" s="12" t="s">
        <v>90</v>
      </c>
      <c r="AW1425" s="12" t="s">
        <v>39</v>
      </c>
      <c r="AX1425" s="12" t="s">
        <v>83</v>
      </c>
      <c r="AY1425" s="152" t="s">
        <v>161</v>
      </c>
    </row>
    <row r="1426" spans="2:65" s="13" customFormat="1" ht="11.25">
      <c r="B1426" s="157"/>
      <c r="D1426" s="151" t="s">
        <v>170</v>
      </c>
      <c r="E1426" s="158" t="s">
        <v>1</v>
      </c>
      <c r="F1426" s="159" t="s">
        <v>2222</v>
      </c>
      <c r="H1426" s="160">
        <v>172.6</v>
      </c>
      <c r="I1426" s="161"/>
      <c r="L1426" s="157"/>
      <c r="M1426" s="162"/>
      <c r="T1426" s="163"/>
      <c r="AT1426" s="158" t="s">
        <v>170</v>
      </c>
      <c r="AU1426" s="158" t="s">
        <v>92</v>
      </c>
      <c r="AV1426" s="13" t="s">
        <v>92</v>
      </c>
      <c r="AW1426" s="13" t="s">
        <v>39</v>
      </c>
      <c r="AX1426" s="13" t="s">
        <v>83</v>
      </c>
      <c r="AY1426" s="158" t="s">
        <v>161</v>
      </c>
    </row>
    <row r="1427" spans="2:65" s="13" customFormat="1" ht="11.25">
      <c r="B1427" s="157"/>
      <c r="D1427" s="151" t="s">
        <v>170</v>
      </c>
      <c r="E1427" s="158" t="s">
        <v>1</v>
      </c>
      <c r="F1427" s="159" t="s">
        <v>2223</v>
      </c>
      <c r="H1427" s="160">
        <v>92.875</v>
      </c>
      <c r="I1427" s="161"/>
      <c r="L1427" s="157"/>
      <c r="M1427" s="162"/>
      <c r="T1427" s="163"/>
      <c r="AT1427" s="158" t="s">
        <v>170</v>
      </c>
      <c r="AU1427" s="158" t="s">
        <v>92</v>
      </c>
      <c r="AV1427" s="13" t="s">
        <v>92</v>
      </c>
      <c r="AW1427" s="13" t="s">
        <v>39</v>
      </c>
      <c r="AX1427" s="13" t="s">
        <v>83</v>
      </c>
      <c r="AY1427" s="158" t="s">
        <v>161</v>
      </c>
    </row>
    <row r="1428" spans="2:65" s="15" customFormat="1" ht="11.25">
      <c r="B1428" s="174"/>
      <c r="D1428" s="151" t="s">
        <v>170</v>
      </c>
      <c r="E1428" s="175" t="s">
        <v>1</v>
      </c>
      <c r="F1428" s="176" t="s">
        <v>377</v>
      </c>
      <c r="H1428" s="177">
        <v>265.47500000000002</v>
      </c>
      <c r="I1428" s="178"/>
      <c r="L1428" s="174"/>
      <c r="M1428" s="179"/>
      <c r="T1428" s="180"/>
      <c r="AT1428" s="175" t="s">
        <v>170</v>
      </c>
      <c r="AU1428" s="175" t="s">
        <v>92</v>
      </c>
      <c r="AV1428" s="15" t="s">
        <v>100</v>
      </c>
      <c r="AW1428" s="15" t="s">
        <v>39</v>
      </c>
      <c r="AX1428" s="15" t="s">
        <v>83</v>
      </c>
      <c r="AY1428" s="175" t="s">
        <v>161</v>
      </c>
    </row>
    <row r="1429" spans="2:65" s="12" customFormat="1" ht="11.25">
      <c r="B1429" s="150"/>
      <c r="D1429" s="151" t="s">
        <v>170</v>
      </c>
      <c r="E1429" s="152" t="s">
        <v>1</v>
      </c>
      <c r="F1429" s="153" t="s">
        <v>2224</v>
      </c>
      <c r="H1429" s="152" t="s">
        <v>1</v>
      </c>
      <c r="I1429" s="154"/>
      <c r="L1429" s="150"/>
      <c r="M1429" s="155"/>
      <c r="T1429" s="156"/>
      <c r="AT1429" s="152" t="s">
        <v>170</v>
      </c>
      <c r="AU1429" s="152" t="s">
        <v>92</v>
      </c>
      <c r="AV1429" s="12" t="s">
        <v>90</v>
      </c>
      <c r="AW1429" s="12" t="s">
        <v>39</v>
      </c>
      <c r="AX1429" s="12" t="s">
        <v>83</v>
      </c>
      <c r="AY1429" s="152" t="s">
        <v>161</v>
      </c>
    </row>
    <row r="1430" spans="2:65" s="13" customFormat="1" ht="11.25">
      <c r="B1430" s="157"/>
      <c r="D1430" s="151" t="s">
        <v>170</v>
      </c>
      <c r="E1430" s="158" t="s">
        <v>1</v>
      </c>
      <c r="F1430" s="159" t="s">
        <v>2225</v>
      </c>
      <c r="H1430" s="160">
        <v>125.47499999999999</v>
      </c>
      <c r="I1430" s="161"/>
      <c r="L1430" s="157"/>
      <c r="M1430" s="162"/>
      <c r="T1430" s="163"/>
      <c r="AT1430" s="158" t="s">
        <v>170</v>
      </c>
      <c r="AU1430" s="158" t="s">
        <v>92</v>
      </c>
      <c r="AV1430" s="13" t="s">
        <v>92</v>
      </c>
      <c r="AW1430" s="13" t="s">
        <v>39</v>
      </c>
      <c r="AX1430" s="13" t="s">
        <v>83</v>
      </c>
      <c r="AY1430" s="158" t="s">
        <v>161</v>
      </c>
    </row>
    <row r="1431" spans="2:65" s="13" customFormat="1" ht="11.25">
      <c r="B1431" s="157"/>
      <c r="D1431" s="151" t="s">
        <v>170</v>
      </c>
      <c r="E1431" s="158" t="s">
        <v>1</v>
      </c>
      <c r="F1431" s="159" t="s">
        <v>2226</v>
      </c>
      <c r="H1431" s="160">
        <v>106.88500000000001</v>
      </c>
      <c r="I1431" s="161"/>
      <c r="L1431" s="157"/>
      <c r="M1431" s="162"/>
      <c r="T1431" s="163"/>
      <c r="AT1431" s="158" t="s">
        <v>170</v>
      </c>
      <c r="AU1431" s="158" t="s">
        <v>92</v>
      </c>
      <c r="AV1431" s="13" t="s">
        <v>92</v>
      </c>
      <c r="AW1431" s="13" t="s">
        <v>39</v>
      </c>
      <c r="AX1431" s="13" t="s">
        <v>83</v>
      </c>
      <c r="AY1431" s="158" t="s">
        <v>161</v>
      </c>
    </row>
    <row r="1432" spans="2:65" s="13" customFormat="1" ht="11.25">
      <c r="B1432" s="157"/>
      <c r="D1432" s="151" t="s">
        <v>170</v>
      </c>
      <c r="E1432" s="158" t="s">
        <v>1</v>
      </c>
      <c r="F1432" s="159" t="s">
        <v>2227</v>
      </c>
      <c r="H1432" s="160">
        <v>93.405000000000001</v>
      </c>
      <c r="I1432" s="161"/>
      <c r="L1432" s="157"/>
      <c r="M1432" s="162"/>
      <c r="T1432" s="163"/>
      <c r="AT1432" s="158" t="s">
        <v>170</v>
      </c>
      <c r="AU1432" s="158" t="s">
        <v>92</v>
      </c>
      <c r="AV1432" s="13" t="s">
        <v>92</v>
      </c>
      <c r="AW1432" s="13" t="s">
        <v>39</v>
      </c>
      <c r="AX1432" s="13" t="s">
        <v>83</v>
      </c>
      <c r="AY1432" s="158" t="s">
        <v>161</v>
      </c>
    </row>
    <row r="1433" spans="2:65" s="15" customFormat="1" ht="11.25">
      <c r="B1433" s="174"/>
      <c r="D1433" s="151" t="s">
        <v>170</v>
      </c>
      <c r="E1433" s="175" t="s">
        <v>1</v>
      </c>
      <c r="F1433" s="176" t="s">
        <v>377</v>
      </c>
      <c r="H1433" s="177">
        <v>325.76499999999999</v>
      </c>
      <c r="I1433" s="178"/>
      <c r="L1433" s="174"/>
      <c r="M1433" s="179"/>
      <c r="T1433" s="180"/>
      <c r="AT1433" s="175" t="s">
        <v>170</v>
      </c>
      <c r="AU1433" s="175" t="s">
        <v>92</v>
      </c>
      <c r="AV1433" s="15" t="s">
        <v>100</v>
      </c>
      <c r="AW1433" s="15" t="s">
        <v>39</v>
      </c>
      <c r="AX1433" s="15" t="s">
        <v>83</v>
      </c>
      <c r="AY1433" s="175" t="s">
        <v>161</v>
      </c>
    </row>
    <row r="1434" spans="2:65" s="14" customFormat="1" ht="11.25">
      <c r="B1434" s="167"/>
      <c r="D1434" s="151" t="s">
        <v>170</v>
      </c>
      <c r="E1434" s="168" t="s">
        <v>1</v>
      </c>
      <c r="F1434" s="169" t="s">
        <v>237</v>
      </c>
      <c r="H1434" s="170">
        <v>1157.798</v>
      </c>
      <c r="I1434" s="171"/>
      <c r="L1434" s="167"/>
      <c r="M1434" s="172"/>
      <c r="T1434" s="173"/>
      <c r="AT1434" s="168" t="s">
        <v>170</v>
      </c>
      <c r="AU1434" s="168" t="s">
        <v>92</v>
      </c>
      <c r="AV1434" s="14" t="s">
        <v>168</v>
      </c>
      <c r="AW1434" s="14" t="s">
        <v>39</v>
      </c>
      <c r="AX1434" s="14" t="s">
        <v>90</v>
      </c>
      <c r="AY1434" s="168" t="s">
        <v>161</v>
      </c>
    </row>
    <row r="1435" spans="2:65" s="1" customFormat="1" ht="24.2" customHeight="1">
      <c r="B1435" s="33"/>
      <c r="C1435" s="137" t="s">
        <v>2228</v>
      </c>
      <c r="D1435" s="137" t="s">
        <v>163</v>
      </c>
      <c r="E1435" s="138" t="s">
        <v>2229</v>
      </c>
      <c r="F1435" s="139" t="s">
        <v>2230</v>
      </c>
      <c r="G1435" s="140" t="s">
        <v>188</v>
      </c>
      <c r="H1435" s="141">
        <v>1157.798</v>
      </c>
      <c r="I1435" s="142"/>
      <c r="J1435" s="143">
        <f>ROUND(I1435*H1435,2)</f>
        <v>0</v>
      </c>
      <c r="K1435" s="139" t="s">
        <v>167</v>
      </c>
      <c r="L1435" s="33"/>
      <c r="M1435" s="144" t="s">
        <v>1</v>
      </c>
      <c r="N1435" s="145" t="s">
        <v>48</v>
      </c>
      <c r="P1435" s="146">
        <f>O1435*H1435</f>
        <v>0</v>
      </c>
      <c r="Q1435" s="146">
        <v>4.4000000000000002E-4</v>
      </c>
      <c r="R1435" s="146">
        <f>Q1435*H1435</f>
        <v>0.50943112000000002</v>
      </c>
      <c r="S1435" s="146">
        <v>0</v>
      </c>
      <c r="T1435" s="147">
        <f>S1435*H1435</f>
        <v>0</v>
      </c>
      <c r="AR1435" s="148" t="s">
        <v>242</v>
      </c>
      <c r="AT1435" s="148" t="s">
        <v>163</v>
      </c>
      <c r="AU1435" s="148" t="s">
        <v>92</v>
      </c>
      <c r="AY1435" s="17" t="s">
        <v>161</v>
      </c>
      <c r="BE1435" s="149">
        <f>IF(N1435="základní",J1435,0)</f>
        <v>0</v>
      </c>
      <c r="BF1435" s="149">
        <f>IF(N1435="snížená",J1435,0)</f>
        <v>0</v>
      </c>
      <c r="BG1435" s="149">
        <f>IF(N1435="zákl. přenesená",J1435,0)</f>
        <v>0</v>
      </c>
      <c r="BH1435" s="149">
        <f>IF(N1435="sníž. přenesená",J1435,0)</f>
        <v>0</v>
      </c>
      <c r="BI1435" s="149">
        <f>IF(N1435="nulová",J1435,0)</f>
        <v>0</v>
      </c>
      <c r="BJ1435" s="17" t="s">
        <v>90</v>
      </c>
      <c r="BK1435" s="149">
        <f>ROUND(I1435*H1435,2)</f>
        <v>0</v>
      </c>
      <c r="BL1435" s="17" t="s">
        <v>242</v>
      </c>
      <c r="BM1435" s="148" t="s">
        <v>2231</v>
      </c>
    </row>
    <row r="1436" spans="2:65" s="12" customFormat="1" ht="11.25">
      <c r="B1436" s="150"/>
      <c r="D1436" s="151" t="s">
        <v>170</v>
      </c>
      <c r="E1436" s="152" t="s">
        <v>1</v>
      </c>
      <c r="F1436" s="153" t="s">
        <v>2106</v>
      </c>
      <c r="H1436" s="152" t="s">
        <v>1</v>
      </c>
      <c r="I1436" s="154"/>
      <c r="L1436" s="150"/>
      <c r="M1436" s="155"/>
      <c r="T1436" s="156"/>
      <c r="AT1436" s="152" t="s">
        <v>170</v>
      </c>
      <c r="AU1436" s="152" t="s">
        <v>92</v>
      </c>
      <c r="AV1436" s="12" t="s">
        <v>90</v>
      </c>
      <c r="AW1436" s="12" t="s">
        <v>39</v>
      </c>
      <c r="AX1436" s="12" t="s">
        <v>83</v>
      </c>
      <c r="AY1436" s="152" t="s">
        <v>161</v>
      </c>
    </row>
    <row r="1437" spans="2:65" s="13" customFormat="1" ht="11.25">
      <c r="B1437" s="157"/>
      <c r="D1437" s="151" t="s">
        <v>170</v>
      </c>
      <c r="E1437" s="158" t="s">
        <v>1</v>
      </c>
      <c r="F1437" s="159" t="s">
        <v>2214</v>
      </c>
      <c r="H1437" s="160">
        <v>29.12</v>
      </c>
      <c r="I1437" s="161"/>
      <c r="L1437" s="157"/>
      <c r="M1437" s="162"/>
      <c r="T1437" s="163"/>
      <c r="AT1437" s="158" t="s">
        <v>170</v>
      </c>
      <c r="AU1437" s="158" t="s">
        <v>92</v>
      </c>
      <c r="AV1437" s="13" t="s">
        <v>92</v>
      </c>
      <c r="AW1437" s="13" t="s">
        <v>39</v>
      </c>
      <c r="AX1437" s="13" t="s">
        <v>83</v>
      </c>
      <c r="AY1437" s="158" t="s">
        <v>161</v>
      </c>
    </row>
    <row r="1438" spans="2:65" s="13" customFormat="1" ht="11.25">
      <c r="B1438" s="157"/>
      <c r="D1438" s="151" t="s">
        <v>170</v>
      </c>
      <c r="E1438" s="158" t="s">
        <v>1</v>
      </c>
      <c r="F1438" s="159" t="s">
        <v>2215</v>
      </c>
      <c r="H1438" s="160">
        <v>51.863</v>
      </c>
      <c r="I1438" s="161"/>
      <c r="L1438" s="157"/>
      <c r="M1438" s="162"/>
      <c r="T1438" s="163"/>
      <c r="AT1438" s="158" t="s">
        <v>170</v>
      </c>
      <c r="AU1438" s="158" t="s">
        <v>92</v>
      </c>
      <c r="AV1438" s="13" t="s">
        <v>92</v>
      </c>
      <c r="AW1438" s="13" t="s">
        <v>39</v>
      </c>
      <c r="AX1438" s="13" t="s">
        <v>83</v>
      </c>
      <c r="AY1438" s="158" t="s">
        <v>161</v>
      </c>
    </row>
    <row r="1439" spans="2:65" s="15" customFormat="1" ht="11.25">
      <c r="B1439" s="174"/>
      <c r="D1439" s="151" t="s">
        <v>170</v>
      </c>
      <c r="E1439" s="175" t="s">
        <v>1</v>
      </c>
      <c r="F1439" s="176" t="s">
        <v>377</v>
      </c>
      <c r="H1439" s="177">
        <v>80.983000000000004</v>
      </c>
      <c r="I1439" s="178"/>
      <c r="L1439" s="174"/>
      <c r="M1439" s="179"/>
      <c r="T1439" s="180"/>
      <c r="AT1439" s="175" t="s">
        <v>170</v>
      </c>
      <c r="AU1439" s="175" t="s">
        <v>92</v>
      </c>
      <c r="AV1439" s="15" t="s">
        <v>100</v>
      </c>
      <c r="AW1439" s="15" t="s">
        <v>39</v>
      </c>
      <c r="AX1439" s="15" t="s">
        <v>83</v>
      </c>
      <c r="AY1439" s="175" t="s">
        <v>161</v>
      </c>
    </row>
    <row r="1440" spans="2:65" s="12" customFormat="1" ht="11.25">
      <c r="B1440" s="150"/>
      <c r="D1440" s="151" t="s">
        <v>170</v>
      </c>
      <c r="E1440" s="152" t="s">
        <v>1</v>
      </c>
      <c r="F1440" s="153" t="s">
        <v>2119</v>
      </c>
      <c r="H1440" s="152" t="s">
        <v>1</v>
      </c>
      <c r="I1440" s="154"/>
      <c r="L1440" s="150"/>
      <c r="M1440" s="155"/>
      <c r="T1440" s="156"/>
      <c r="AT1440" s="152" t="s">
        <v>170</v>
      </c>
      <c r="AU1440" s="152" t="s">
        <v>92</v>
      </c>
      <c r="AV1440" s="12" t="s">
        <v>90</v>
      </c>
      <c r="AW1440" s="12" t="s">
        <v>39</v>
      </c>
      <c r="AX1440" s="12" t="s">
        <v>83</v>
      </c>
      <c r="AY1440" s="152" t="s">
        <v>161</v>
      </c>
    </row>
    <row r="1441" spans="2:51" s="13" customFormat="1" ht="11.25">
      <c r="B1441" s="157"/>
      <c r="D1441" s="151" t="s">
        <v>170</v>
      </c>
      <c r="E1441" s="158" t="s">
        <v>1</v>
      </c>
      <c r="F1441" s="159" t="s">
        <v>2216</v>
      </c>
      <c r="H1441" s="160">
        <v>86.504999999999995</v>
      </c>
      <c r="I1441" s="161"/>
      <c r="L1441" s="157"/>
      <c r="M1441" s="162"/>
      <c r="T1441" s="163"/>
      <c r="AT1441" s="158" t="s">
        <v>170</v>
      </c>
      <c r="AU1441" s="158" t="s">
        <v>92</v>
      </c>
      <c r="AV1441" s="13" t="s">
        <v>92</v>
      </c>
      <c r="AW1441" s="13" t="s">
        <v>39</v>
      </c>
      <c r="AX1441" s="13" t="s">
        <v>83</v>
      </c>
      <c r="AY1441" s="158" t="s">
        <v>161</v>
      </c>
    </row>
    <row r="1442" spans="2:51" s="13" customFormat="1" ht="11.25">
      <c r="B1442" s="157"/>
      <c r="D1442" s="151" t="s">
        <v>170</v>
      </c>
      <c r="E1442" s="158" t="s">
        <v>1</v>
      </c>
      <c r="F1442" s="159" t="s">
        <v>2217</v>
      </c>
      <c r="H1442" s="160">
        <v>84.48</v>
      </c>
      <c r="I1442" s="161"/>
      <c r="L1442" s="157"/>
      <c r="M1442" s="162"/>
      <c r="T1442" s="163"/>
      <c r="AT1442" s="158" t="s">
        <v>170</v>
      </c>
      <c r="AU1442" s="158" t="s">
        <v>92</v>
      </c>
      <c r="AV1442" s="13" t="s">
        <v>92</v>
      </c>
      <c r="AW1442" s="13" t="s">
        <v>39</v>
      </c>
      <c r="AX1442" s="13" t="s">
        <v>83</v>
      </c>
      <c r="AY1442" s="158" t="s">
        <v>161</v>
      </c>
    </row>
    <row r="1443" spans="2:51" s="13" customFormat="1" ht="11.25">
      <c r="B1443" s="157"/>
      <c r="D1443" s="151" t="s">
        <v>170</v>
      </c>
      <c r="E1443" s="158" t="s">
        <v>1</v>
      </c>
      <c r="F1443" s="159" t="s">
        <v>2218</v>
      </c>
      <c r="H1443" s="160">
        <v>24.18</v>
      </c>
      <c r="I1443" s="161"/>
      <c r="L1443" s="157"/>
      <c r="M1443" s="162"/>
      <c r="T1443" s="163"/>
      <c r="AT1443" s="158" t="s">
        <v>170</v>
      </c>
      <c r="AU1443" s="158" t="s">
        <v>92</v>
      </c>
      <c r="AV1443" s="13" t="s">
        <v>92</v>
      </c>
      <c r="AW1443" s="13" t="s">
        <v>39</v>
      </c>
      <c r="AX1443" s="13" t="s">
        <v>83</v>
      </c>
      <c r="AY1443" s="158" t="s">
        <v>161</v>
      </c>
    </row>
    <row r="1444" spans="2:51" s="13" customFormat="1" ht="11.25">
      <c r="B1444" s="157"/>
      <c r="D1444" s="151" t="s">
        <v>170</v>
      </c>
      <c r="E1444" s="158" t="s">
        <v>1</v>
      </c>
      <c r="F1444" s="159" t="s">
        <v>2219</v>
      </c>
      <c r="H1444" s="160">
        <v>33.4</v>
      </c>
      <c r="I1444" s="161"/>
      <c r="L1444" s="157"/>
      <c r="M1444" s="162"/>
      <c r="T1444" s="163"/>
      <c r="AT1444" s="158" t="s">
        <v>170</v>
      </c>
      <c r="AU1444" s="158" t="s">
        <v>92</v>
      </c>
      <c r="AV1444" s="13" t="s">
        <v>92</v>
      </c>
      <c r="AW1444" s="13" t="s">
        <v>39</v>
      </c>
      <c r="AX1444" s="13" t="s">
        <v>83</v>
      </c>
      <c r="AY1444" s="158" t="s">
        <v>161</v>
      </c>
    </row>
    <row r="1445" spans="2:51" s="15" customFormat="1" ht="11.25">
      <c r="B1445" s="174"/>
      <c r="D1445" s="151" t="s">
        <v>170</v>
      </c>
      <c r="E1445" s="175" t="s">
        <v>1</v>
      </c>
      <c r="F1445" s="176" t="s">
        <v>377</v>
      </c>
      <c r="H1445" s="177">
        <v>228.565</v>
      </c>
      <c r="I1445" s="178"/>
      <c r="L1445" s="174"/>
      <c r="M1445" s="179"/>
      <c r="T1445" s="180"/>
      <c r="AT1445" s="175" t="s">
        <v>170</v>
      </c>
      <c r="AU1445" s="175" t="s">
        <v>92</v>
      </c>
      <c r="AV1445" s="15" t="s">
        <v>100</v>
      </c>
      <c r="AW1445" s="15" t="s">
        <v>39</v>
      </c>
      <c r="AX1445" s="15" t="s">
        <v>83</v>
      </c>
      <c r="AY1445" s="175" t="s">
        <v>161</v>
      </c>
    </row>
    <row r="1446" spans="2:51" s="12" customFormat="1" ht="11.25">
      <c r="B1446" s="150"/>
      <c r="D1446" s="151" t="s">
        <v>170</v>
      </c>
      <c r="E1446" s="152" t="s">
        <v>1</v>
      </c>
      <c r="F1446" s="153" t="s">
        <v>2155</v>
      </c>
      <c r="H1446" s="152" t="s">
        <v>1</v>
      </c>
      <c r="I1446" s="154"/>
      <c r="L1446" s="150"/>
      <c r="M1446" s="155"/>
      <c r="T1446" s="156"/>
      <c r="AT1446" s="152" t="s">
        <v>170</v>
      </c>
      <c r="AU1446" s="152" t="s">
        <v>92</v>
      </c>
      <c r="AV1446" s="12" t="s">
        <v>90</v>
      </c>
      <c r="AW1446" s="12" t="s">
        <v>39</v>
      </c>
      <c r="AX1446" s="12" t="s">
        <v>83</v>
      </c>
      <c r="AY1446" s="152" t="s">
        <v>161</v>
      </c>
    </row>
    <row r="1447" spans="2:51" s="13" customFormat="1" ht="11.25">
      <c r="B1447" s="157"/>
      <c r="D1447" s="151" t="s">
        <v>170</v>
      </c>
      <c r="E1447" s="158" t="s">
        <v>1</v>
      </c>
      <c r="F1447" s="159" t="s">
        <v>2220</v>
      </c>
      <c r="H1447" s="160">
        <v>164.13499999999999</v>
      </c>
      <c r="I1447" s="161"/>
      <c r="L1447" s="157"/>
      <c r="M1447" s="162"/>
      <c r="T1447" s="163"/>
      <c r="AT1447" s="158" t="s">
        <v>170</v>
      </c>
      <c r="AU1447" s="158" t="s">
        <v>92</v>
      </c>
      <c r="AV1447" s="13" t="s">
        <v>92</v>
      </c>
      <c r="AW1447" s="13" t="s">
        <v>39</v>
      </c>
      <c r="AX1447" s="13" t="s">
        <v>83</v>
      </c>
      <c r="AY1447" s="158" t="s">
        <v>161</v>
      </c>
    </row>
    <row r="1448" spans="2:51" s="13" customFormat="1" ht="11.25">
      <c r="B1448" s="157"/>
      <c r="D1448" s="151" t="s">
        <v>170</v>
      </c>
      <c r="E1448" s="158" t="s">
        <v>1</v>
      </c>
      <c r="F1448" s="159" t="s">
        <v>2221</v>
      </c>
      <c r="H1448" s="160">
        <v>92.875</v>
      </c>
      <c r="I1448" s="161"/>
      <c r="L1448" s="157"/>
      <c r="M1448" s="162"/>
      <c r="T1448" s="163"/>
      <c r="AT1448" s="158" t="s">
        <v>170</v>
      </c>
      <c r="AU1448" s="158" t="s">
        <v>92</v>
      </c>
      <c r="AV1448" s="13" t="s">
        <v>92</v>
      </c>
      <c r="AW1448" s="13" t="s">
        <v>39</v>
      </c>
      <c r="AX1448" s="13" t="s">
        <v>83</v>
      </c>
      <c r="AY1448" s="158" t="s">
        <v>161</v>
      </c>
    </row>
    <row r="1449" spans="2:51" s="15" customFormat="1" ht="11.25">
      <c r="B1449" s="174"/>
      <c r="D1449" s="151" t="s">
        <v>170</v>
      </c>
      <c r="E1449" s="175" t="s">
        <v>1</v>
      </c>
      <c r="F1449" s="176" t="s">
        <v>377</v>
      </c>
      <c r="H1449" s="177">
        <v>257.01</v>
      </c>
      <c r="I1449" s="178"/>
      <c r="L1449" s="174"/>
      <c r="M1449" s="179"/>
      <c r="T1449" s="180"/>
      <c r="AT1449" s="175" t="s">
        <v>170</v>
      </c>
      <c r="AU1449" s="175" t="s">
        <v>92</v>
      </c>
      <c r="AV1449" s="15" t="s">
        <v>100</v>
      </c>
      <c r="AW1449" s="15" t="s">
        <v>39</v>
      </c>
      <c r="AX1449" s="15" t="s">
        <v>83</v>
      </c>
      <c r="AY1449" s="175" t="s">
        <v>161</v>
      </c>
    </row>
    <row r="1450" spans="2:51" s="12" customFormat="1" ht="11.25">
      <c r="B1450" s="150"/>
      <c r="D1450" s="151" t="s">
        <v>170</v>
      </c>
      <c r="E1450" s="152" t="s">
        <v>1</v>
      </c>
      <c r="F1450" s="153" t="s">
        <v>2178</v>
      </c>
      <c r="H1450" s="152" t="s">
        <v>1</v>
      </c>
      <c r="I1450" s="154"/>
      <c r="L1450" s="150"/>
      <c r="M1450" s="155"/>
      <c r="T1450" s="156"/>
      <c r="AT1450" s="152" t="s">
        <v>170</v>
      </c>
      <c r="AU1450" s="152" t="s">
        <v>92</v>
      </c>
      <c r="AV1450" s="12" t="s">
        <v>90</v>
      </c>
      <c r="AW1450" s="12" t="s">
        <v>39</v>
      </c>
      <c r="AX1450" s="12" t="s">
        <v>83</v>
      </c>
      <c r="AY1450" s="152" t="s">
        <v>161</v>
      </c>
    </row>
    <row r="1451" spans="2:51" s="13" customFormat="1" ht="11.25">
      <c r="B1451" s="157"/>
      <c r="D1451" s="151" t="s">
        <v>170</v>
      </c>
      <c r="E1451" s="158" t="s">
        <v>1</v>
      </c>
      <c r="F1451" s="159" t="s">
        <v>2222</v>
      </c>
      <c r="H1451" s="160">
        <v>172.6</v>
      </c>
      <c r="I1451" s="161"/>
      <c r="L1451" s="157"/>
      <c r="M1451" s="162"/>
      <c r="T1451" s="163"/>
      <c r="AT1451" s="158" t="s">
        <v>170</v>
      </c>
      <c r="AU1451" s="158" t="s">
        <v>92</v>
      </c>
      <c r="AV1451" s="13" t="s">
        <v>92</v>
      </c>
      <c r="AW1451" s="13" t="s">
        <v>39</v>
      </c>
      <c r="AX1451" s="13" t="s">
        <v>83</v>
      </c>
      <c r="AY1451" s="158" t="s">
        <v>161</v>
      </c>
    </row>
    <row r="1452" spans="2:51" s="13" customFormat="1" ht="11.25">
      <c r="B1452" s="157"/>
      <c r="D1452" s="151" t="s">
        <v>170</v>
      </c>
      <c r="E1452" s="158" t="s">
        <v>1</v>
      </c>
      <c r="F1452" s="159" t="s">
        <v>2223</v>
      </c>
      <c r="H1452" s="160">
        <v>92.875</v>
      </c>
      <c r="I1452" s="161"/>
      <c r="L1452" s="157"/>
      <c r="M1452" s="162"/>
      <c r="T1452" s="163"/>
      <c r="AT1452" s="158" t="s">
        <v>170</v>
      </c>
      <c r="AU1452" s="158" t="s">
        <v>92</v>
      </c>
      <c r="AV1452" s="13" t="s">
        <v>92</v>
      </c>
      <c r="AW1452" s="13" t="s">
        <v>39</v>
      </c>
      <c r="AX1452" s="13" t="s">
        <v>83</v>
      </c>
      <c r="AY1452" s="158" t="s">
        <v>161</v>
      </c>
    </row>
    <row r="1453" spans="2:51" s="15" customFormat="1" ht="11.25">
      <c r="B1453" s="174"/>
      <c r="D1453" s="151" t="s">
        <v>170</v>
      </c>
      <c r="E1453" s="175" t="s">
        <v>1</v>
      </c>
      <c r="F1453" s="176" t="s">
        <v>377</v>
      </c>
      <c r="H1453" s="177">
        <v>265.47500000000002</v>
      </c>
      <c r="I1453" s="178"/>
      <c r="L1453" s="174"/>
      <c r="M1453" s="179"/>
      <c r="T1453" s="180"/>
      <c r="AT1453" s="175" t="s">
        <v>170</v>
      </c>
      <c r="AU1453" s="175" t="s">
        <v>92</v>
      </c>
      <c r="AV1453" s="15" t="s">
        <v>100</v>
      </c>
      <c r="AW1453" s="15" t="s">
        <v>39</v>
      </c>
      <c r="AX1453" s="15" t="s">
        <v>83</v>
      </c>
      <c r="AY1453" s="175" t="s">
        <v>161</v>
      </c>
    </row>
    <row r="1454" spans="2:51" s="12" customFormat="1" ht="11.25">
      <c r="B1454" s="150"/>
      <c r="D1454" s="151" t="s">
        <v>170</v>
      </c>
      <c r="E1454" s="152" t="s">
        <v>1</v>
      </c>
      <c r="F1454" s="153" t="s">
        <v>2224</v>
      </c>
      <c r="H1454" s="152" t="s">
        <v>1</v>
      </c>
      <c r="I1454" s="154"/>
      <c r="L1454" s="150"/>
      <c r="M1454" s="155"/>
      <c r="T1454" s="156"/>
      <c r="AT1454" s="152" t="s">
        <v>170</v>
      </c>
      <c r="AU1454" s="152" t="s">
        <v>92</v>
      </c>
      <c r="AV1454" s="12" t="s">
        <v>90</v>
      </c>
      <c r="AW1454" s="12" t="s">
        <v>39</v>
      </c>
      <c r="AX1454" s="12" t="s">
        <v>83</v>
      </c>
      <c r="AY1454" s="152" t="s">
        <v>161</v>
      </c>
    </row>
    <row r="1455" spans="2:51" s="13" customFormat="1" ht="11.25">
      <c r="B1455" s="157"/>
      <c r="D1455" s="151" t="s">
        <v>170</v>
      </c>
      <c r="E1455" s="158" t="s">
        <v>1</v>
      </c>
      <c r="F1455" s="159" t="s">
        <v>2225</v>
      </c>
      <c r="H1455" s="160">
        <v>125.47499999999999</v>
      </c>
      <c r="I1455" s="161"/>
      <c r="L1455" s="157"/>
      <c r="M1455" s="162"/>
      <c r="T1455" s="163"/>
      <c r="AT1455" s="158" t="s">
        <v>170</v>
      </c>
      <c r="AU1455" s="158" t="s">
        <v>92</v>
      </c>
      <c r="AV1455" s="13" t="s">
        <v>92</v>
      </c>
      <c r="AW1455" s="13" t="s">
        <v>39</v>
      </c>
      <c r="AX1455" s="13" t="s">
        <v>83</v>
      </c>
      <c r="AY1455" s="158" t="s">
        <v>161</v>
      </c>
    </row>
    <row r="1456" spans="2:51" s="13" customFormat="1" ht="11.25">
      <c r="B1456" s="157"/>
      <c r="D1456" s="151" t="s">
        <v>170</v>
      </c>
      <c r="E1456" s="158" t="s">
        <v>1</v>
      </c>
      <c r="F1456" s="159" t="s">
        <v>2226</v>
      </c>
      <c r="H1456" s="160">
        <v>106.88500000000001</v>
      </c>
      <c r="I1456" s="161"/>
      <c r="L1456" s="157"/>
      <c r="M1456" s="162"/>
      <c r="T1456" s="163"/>
      <c r="AT1456" s="158" t="s">
        <v>170</v>
      </c>
      <c r="AU1456" s="158" t="s">
        <v>92</v>
      </c>
      <c r="AV1456" s="13" t="s">
        <v>92</v>
      </c>
      <c r="AW1456" s="13" t="s">
        <v>39</v>
      </c>
      <c r="AX1456" s="13" t="s">
        <v>83</v>
      </c>
      <c r="AY1456" s="158" t="s">
        <v>161</v>
      </c>
    </row>
    <row r="1457" spans="2:65" s="13" customFormat="1" ht="11.25">
      <c r="B1457" s="157"/>
      <c r="D1457" s="151" t="s">
        <v>170</v>
      </c>
      <c r="E1457" s="158" t="s">
        <v>1</v>
      </c>
      <c r="F1457" s="159" t="s">
        <v>2227</v>
      </c>
      <c r="H1457" s="160">
        <v>93.405000000000001</v>
      </c>
      <c r="I1457" s="161"/>
      <c r="L1457" s="157"/>
      <c r="M1457" s="162"/>
      <c r="T1457" s="163"/>
      <c r="AT1457" s="158" t="s">
        <v>170</v>
      </c>
      <c r="AU1457" s="158" t="s">
        <v>92</v>
      </c>
      <c r="AV1457" s="13" t="s">
        <v>92</v>
      </c>
      <c r="AW1457" s="13" t="s">
        <v>39</v>
      </c>
      <c r="AX1457" s="13" t="s">
        <v>83</v>
      </c>
      <c r="AY1457" s="158" t="s">
        <v>161</v>
      </c>
    </row>
    <row r="1458" spans="2:65" s="15" customFormat="1" ht="11.25">
      <c r="B1458" s="174"/>
      <c r="D1458" s="151" t="s">
        <v>170</v>
      </c>
      <c r="E1458" s="175" t="s">
        <v>1</v>
      </c>
      <c r="F1458" s="176" t="s">
        <v>377</v>
      </c>
      <c r="H1458" s="177">
        <v>325.76499999999999</v>
      </c>
      <c r="I1458" s="178"/>
      <c r="L1458" s="174"/>
      <c r="M1458" s="179"/>
      <c r="T1458" s="180"/>
      <c r="AT1458" s="175" t="s">
        <v>170</v>
      </c>
      <c r="AU1458" s="175" t="s">
        <v>92</v>
      </c>
      <c r="AV1458" s="15" t="s">
        <v>100</v>
      </c>
      <c r="AW1458" s="15" t="s">
        <v>39</v>
      </c>
      <c r="AX1458" s="15" t="s">
        <v>83</v>
      </c>
      <c r="AY1458" s="175" t="s">
        <v>161</v>
      </c>
    </row>
    <row r="1459" spans="2:65" s="14" customFormat="1" ht="11.25">
      <c r="B1459" s="167"/>
      <c r="D1459" s="151" t="s">
        <v>170</v>
      </c>
      <c r="E1459" s="168" t="s">
        <v>1</v>
      </c>
      <c r="F1459" s="169" t="s">
        <v>237</v>
      </c>
      <c r="H1459" s="170">
        <v>1157.798</v>
      </c>
      <c r="I1459" s="171"/>
      <c r="L1459" s="167"/>
      <c r="M1459" s="172"/>
      <c r="T1459" s="173"/>
      <c r="AT1459" s="168" t="s">
        <v>170</v>
      </c>
      <c r="AU1459" s="168" t="s">
        <v>92</v>
      </c>
      <c r="AV1459" s="14" t="s">
        <v>168</v>
      </c>
      <c r="AW1459" s="14" t="s">
        <v>39</v>
      </c>
      <c r="AX1459" s="14" t="s">
        <v>90</v>
      </c>
      <c r="AY1459" s="168" t="s">
        <v>161</v>
      </c>
    </row>
    <row r="1460" spans="2:65" s="1" customFormat="1" ht="24.2" customHeight="1">
      <c r="B1460" s="33"/>
      <c r="C1460" s="137" t="s">
        <v>1519</v>
      </c>
      <c r="D1460" s="137" t="s">
        <v>163</v>
      </c>
      <c r="E1460" s="138" t="s">
        <v>2232</v>
      </c>
      <c r="F1460" s="139" t="s">
        <v>2233</v>
      </c>
      <c r="G1460" s="140" t="s">
        <v>188</v>
      </c>
      <c r="H1460" s="141">
        <v>10187.387000000001</v>
      </c>
      <c r="I1460" s="142"/>
      <c r="J1460" s="143">
        <f>ROUND(I1460*H1460,2)</f>
        <v>0</v>
      </c>
      <c r="K1460" s="139" t="s">
        <v>167</v>
      </c>
      <c r="L1460" s="33"/>
      <c r="M1460" s="144" t="s">
        <v>1</v>
      </c>
      <c r="N1460" s="145" t="s">
        <v>48</v>
      </c>
      <c r="P1460" s="146">
        <f>O1460*H1460</f>
        <v>0</v>
      </c>
      <c r="Q1460" s="146">
        <v>2.0000000000000001E-4</v>
      </c>
      <c r="R1460" s="146">
        <f>Q1460*H1460</f>
        <v>2.0374774000000002</v>
      </c>
      <c r="S1460" s="146">
        <v>0</v>
      </c>
      <c r="T1460" s="147">
        <f>S1460*H1460</f>
        <v>0</v>
      </c>
      <c r="AR1460" s="148" t="s">
        <v>242</v>
      </c>
      <c r="AT1460" s="148" t="s">
        <v>163</v>
      </c>
      <c r="AU1460" s="148" t="s">
        <v>92</v>
      </c>
      <c r="AY1460" s="17" t="s">
        <v>161</v>
      </c>
      <c r="BE1460" s="149">
        <f>IF(N1460="základní",J1460,0)</f>
        <v>0</v>
      </c>
      <c r="BF1460" s="149">
        <f>IF(N1460="snížená",J1460,0)</f>
        <v>0</v>
      </c>
      <c r="BG1460" s="149">
        <f>IF(N1460="zákl. přenesená",J1460,0)</f>
        <v>0</v>
      </c>
      <c r="BH1460" s="149">
        <f>IF(N1460="sníž. přenesená",J1460,0)</f>
        <v>0</v>
      </c>
      <c r="BI1460" s="149">
        <f>IF(N1460="nulová",J1460,0)</f>
        <v>0</v>
      </c>
      <c r="BJ1460" s="17" t="s">
        <v>90</v>
      </c>
      <c r="BK1460" s="149">
        <f>ROUND(I1460*H1460,2)</f>
        <v>0</v>
      </c>
      <c r="BL1460" s="17" t="s">
        <v>242</v>
      </c>
      <c r="BM1460" s="148" t="s">
        <v>2234</v>
      </c>
    </row>
    <row r="1461" spans="2:65" s="12" customFormat="1" ht="11.25">
      <c r="B1461" s="150"/>
      <c r="D1461" s="151" t="s">
        <v>170</v>
      </c>
      <c r="E1461" s="152" t="s">
        <v>1</v>
      </c>
      <c r="F1461" s="153" t="s">
        <v>2106</v>
      </c>
      <c r="H1461" s="152" t="s">
        <v>1</v>
      </c>
      <c r="I1461" s="154"/>
      <c r="L1461" s="150"/>
      <c r="M1461" s="155"/>
      <c r="T1461" s="156"/>
      <c r="AT1461" s="152" t="s">
        <v>170</v>
      </c>
      <c r="AU1461" s="152" t="s">
        <v>92</v>
      </c>
      <c r="AV1461" s="12" t="s">
        <v>90</v>
      </c>
      <c r="AW1461" s="12" t="s">
        <v>39</v>
      </c>
      <c r="AX1461" s="12" t="s">
        <v>83</v>
      </c>
      <c r="AY1461" s="152" t="s">
        <v>161</v>
      </c>
    </row>
    <row r="1462" spans="2:65" s="13" customFormat="1" ht="11.25">
      <c r="B1462" s="157"/>
      <c r="D1462" s="151" t="s">
        <v>170</v>
      </c>
      <c r="E1462" s="158" t="s">
        <v>1</v>
      </c>
      <c r="F1462" s="159" t="s">
        <v>2107</v>
      </c>
      <c r="H1462" s="160">
        <v>69</v>
      </c>
      <c r="I1462" s="161"/>
      <c r="L1462" s="157"/>
      <c r="M1462" s="162"/>
      <c r="T1462" s="163"/>
      <c r="AT1462" s="158" t="s">
        <v>170</v>
      </c>
      <c r="AU1462" s="158" t="s">
        <v>92</v>
      </c>
      <c r="AV1462" s="13" t="s">
        <v>92</v>
      </c>
      <c r="AW1462" s="13" t="s">
        <v>39</v>
      </c>
      <c r="AX1462" s="13" t="s">
        <v>83</v>
      </c>
      <c r="AY1462" s="158" t="s">
        <v>161</v>
      </c>
    </row>
    <row r="1463" spans="2:65" s="13" customFormat="1" ht="11.25">
      <c r="B1463" s="157"/>
      <c r="D1463" s="151" t="s">
        <v>170</v>
      </c>
      <c r="E1463" s="158" t="s">
        <v>1</v>
      </c>
      <c r="F1463" s="159" t="s">
        <v>2108</v>
      </c>
      <c r="H1463" s="160">
        <v>28.206</v>
      </c>
      <c r="I1463" s="161"/>
      <c r="L1463" s="157"/>
      <c r="M1463" s="162"/>
      <c r="T1463" s="163"/>
      <c r="AT1463" s="158" t="s">
        <v>170</v>
      </c>
      <c r="AU1463" s="158" t="s">
        <v>92</v>
      </c>
      <c r="AV1463" s="13" t="s">
        <v>92</v>
      </c>
      <c r="AW1463" s="13" t="s">
        <v>39</v>
      </c>
      <c r="AX1463" s="13" t="s">
        <v>83</v>
      </c>
      <c r="AY1463" s="158" t="s">
        <v>161</v>
      </c>
    </row>
    <row r="1464" spans="2:65" s="13" customFormat="1" ht="11.25">
      <c r="B1464" s="157"/>
      <c r="D1464" s="151" t="s">
        <v>170</v>
      </c>
      <c r="E1464" s="158" t="s">
        <v>1</v>
      </c>
      <c r="F1464" s="159" t="s">
        <v>2109</v>
      </c>
      <c r="H1464" s="160">
        <v>42.68</v>
      </c>
      <c r="I1464" s="161"/>
      <c r="L1464" s="157"/>
      <c r="M1464" s="162"/>
      <c r="T1464" s="163"/>
      <c r="AT1464" s="158" t="s">
        <v>170</v>
      </c>
      <c r="AU1464" s="158" t="s">
        <v>92</v>
      </c>
      <c r="AV1464" s="13" t="s">
        <v>92</v>
      </c>
      <c r="AW1464" s="13" t="s">
        <v>39</v>
      </c>
      <c r="AX1464" s="13" t="s">
        <v>83</v>
      </c>
      <c r="AY1464" s="158" t="s">
        <v>161</v>
      </c>
    </row>
    <row r="1465" spans="2:65" s="13" customFormat="1" ht="11.25">
      <c r="B1465" s="157"/>
      <c r="D1465" s="151" t="s">
        <v>170</v>
      </c>
      <c r="E1465" s="158" t="s">
        <v>1</v>
      </c>
      <c r="F1465" s="159" t="s">
        <v>2110</v>
      </c>
      <c r="H1465" s="160">
        <v>36.9</v>
      </c>
      <c r="I1465" s="161"/>
      <c r="L1465" s="157"/>
      <c r="M1465" s="162"/>
      <c r="T1465" s="163"/>
      <c r="AT1465" s="158" t="s">
        <v>170</v>
      </c>
      <c r="AU1465" s="158" t="s">
        <v>92</v>
      </c>
      <c r="AV1465" s="13" t="s">
        <v>92</v>
      </c>
      <c r="AW1465" s="13" t="s">
        <v>39</v>
      </c>
      <c r="AX1465" s="13" t="s">
        <v>83</v>
      </c>
      <c r="AY1465" s="158" t="s">
        <v>161</v>
      </c>
    </row>
    <row r="1466" spans="2:65" s="13" customFormat="1" ht="11.25">
      <c r="B1466" s="157"/>
      <c r="D1466" s="151" t="s">
        <v>170</v>
      </c>
      <c r="E1466" s="158" t="s">
        <v>1</v>
      </c>
      <c r="F1466" s="159" t="s">
        <v>2111</v>
      </c>
      <c r="H1466" s="160">
        <v>107.786</v>
      </c>
      <c r="I1466" s="161"/>
      <c r="L1466" s="157"/>
      <c r="M1466" s="162"/>
      <c r="T1466" s="163"/>
      <c r="AT1466" s="158" t="s">
        <v>170</v>
      </c>
      <c r="AU1466" s="158" t="s">
        <v>92</v>
      </c>
      <c r="AV1466" s="13" t="s">
        <v>92</v>
      </c>
      <c r="AW1466" s="13" t="s">
        <v>39</v>
      </c>
      <c r="AX1466" s="13" t="s">
        <v>83</v>
      </c>
      <c r="AY1466" s="158" t="s">
        <v>161</v>
      </c>
    </row>
    <row r="1467" spans="2:65" s="13" customFormat="1" ht="11.25">
      <c r="B1467" s="157"/>
      <c r="D1467" s="151" t="s">
        <v>170</v>
      </c>
      <c r="E1467" s="158" t="s">
        <v>1</v>
      </c>
      <c r="F1467" s="159" t="s">
        <v>2112</v>
      </c>
      <c r="H1467" s="160">
        <v>56.04</v>
      </c>
      <c r="I1467" s="161"/>
      <c r="L1467" s="157"/>
      <c r="M1467" s="162"/>
      <c r="T1467" s="163"/>
      <c r="AT1467" s="158" t="s">
        <v>170</v>
      </c>
      <c r="AU1467" s="158" t="s">
        <v>92</v>
      </c>
      <c r="AV1467" s="13" t="s">
        <v>92</v>
      </c>
      <c r="AW1467" s="13" t="s">
        <v>39</v>
      </c>
      <c r="AX1467" s="13" t="s">
        <v>83</v>
      </c>
      <c r="AY1467" s="158" t="s">
        <v>161</v>
      </c>
    </row>
    <row r="1468" spans="2:65" s="13" customFormat="1" ht="11.25">
      <c r="B1468" s="157"/>
      <c r="D1468" s="151" t="s">
        <v>170</v>
      </c>
      <c r="E1468" s="158" t="s">
        <v>1</v>
      </c>
      <c r="F1468" s="159" t="s">
        <v>2113</v>
      </c>
      <c r="H1468" s="160">
        <v>82</v>
      </c>
      <c r="I1468" s="161"/>
      <c r="L1468" s="157"/>
      <c r="M1468" s="162"/>
      <c r="T1468" s="163"/>
      <c r="AT1468" s="158" t="s">
        <v>170</v>
      </c>
      <c r="AU1468" s="158" t="s">
        <v>92</v>
      </c>
      <c r="AV1468" s="13" t="s">
        <v>92</v>
      </c>
      <c r="AW1468" s="13" t="s">
        <v>39</v>
      </c>
      <c r="AX1468" s="13" t="s">
        <v>83</v>
      </c>
      <c r="AY1468" s="158" t="s">
        <v>161</v>
      </c>
    </row>
    <row r="1469" spans="2:65" s="13" customFormat="1" ht="11.25">
      <c r="B1469" s="157"/>
      <c r="D1469" s="151" t="s">
        <v>170</v>
      </c>
      <c r="E1469" s="158" t="s">
        <v>1</v>
      </c>
      <c r="F1469" s="159" t="s">
        <v>2114</v>
      </c>
      <c r="H1469" s="160">
        <v>64.518000000000001</v>
      </c>
      <c r="I1469" s="161"/>
      <c r="L1469" s="157"/>
      <c r="M1469" s="162"/>
      <c r="T1469" s="163"/>
      <c r="AT1469" s="158" t="s">
        <v>170</v>
      </c>
      <c r="AU1469" s="158" t="s">
        <v>92</v>
      </c>
      <c r="AV1469" s="13" t="s">
        <v>92</v>
      </c>
      <c r="AW1469" s="13" t="s">
        <v>39</v>
      </c>
      <c r="AX1469" s="13" t="s">
        <v>83</v>
      </c>
      <c r="AY1469" s="158" t="s">
        <v>161</v>
      </c>
    </row>
    <row r="1470" spans="2:65" s="13" customFormat="1" ht="11.25">
      <c r="B1470" s="157"/>
      <c r="D1470" s="151" t="s">
        <v>170</v>
      </c>
      <c r="E1470" s="158" t="s">
        <v>1</v>
      </c>
      <c r="F1470" s="159" t="s">
        <v>2115</v>
      </c>
      <c r="H1470" s="160">
        <v>74.924999999999997</v>
      </c>
      <c r="I1470" s="161"/>
      <c r="L1470" s="157"/>
      <c r="M1470" s="162"/>
      <c r="T1470" s="163"/>
      <c r="AT1470" s="158" t="s">
        <v>170</v>
      </c>
      <c r="AU1470" s="158" t="s">
        <v>92</v>
      </c>
      <c r="AV1470" s="13" t="s">
        <v>92</v>
      </c>
      <c r="AW1470" s="13" t="s">
        <v>39</v>
      </c>
      <c r="AX1470" s="13" t="s">
        <v>83</v>
      </c>
      <c r="AY1470" s="158" t="s">
        <v>161</v>
      </c>
    </row>
    <row r="1471" spans="2:65" s="13" customFormat="1" ht="11.25">
      <c r="B1471" s="157"/>
      <c r="D1471" s="151" t="s">
        <v>170</v>
      </c>
      <c r="E1471" s="158" t="s">
        <v>1</v>
      </c>
      <c r="F1471" s="159" t="s">
        <v>2116</v>
      </c>
      <c r="H1471" s="160">
        <v>21</v>
      </c>
      <c r="I1471" s="161"/>
      <c r="L1471" s="157"/>
      <c r="M1471" s="162"/>
      <c r="T1471" s="163"/>
      <c r="AT1471" s="158" t="s">
        <v>170</v>
      </c>
      <c r="AU1471" s="158" t="s">
        <v>92</v>
      </c>
      <c r="AV1471" s="13" t="s">
        <v>92</v>
      </c>
      <c r="AW1471" s="13" t="s">
        <v>39</v>
      </c>
      <c r="AX1471" s="13" t="s">
        <v>83</v>
      </c>
      <c r="AY1471" s="158" t="s">
        <v>161</v>
      </c>
    </row>
    <row r="1472" spans="2:65" s="13" customFormat="1" ht="11.25">
      <c r="B1472" s="157"/>
      <c r="D1472" s="151" t="s">
        <v>170</v>
      </c>
      <c r="E1472" s="158" t="s">
        <v>1</v>
      </c>
      <c r="F1472" s="159" t="s">
        <v>2117</v>
      </c>
      <c r="H1472" s="160">
        <v>59.7</v>
      </c>
      <c r="I1472" s="161"/>
      <c r="L1472" s="157"/>
      <c r="M1472" s="162"/>
      <c r="T1472" s="163"/>
      <c r="AT1472" s="158" t="s">
        <v>170</v>
      </c>
      <c r="AU1472" s="158" t="s">
        <v>92</v>
      </c>
      <c r="AV1472" s="13" t="s">
        <v>92</v>
      </c>
      <c r="AW1472" s="13" t="s">
        <v>39</v>
      </c>
      <c r="AX1472" s="13" t="s">
        <v>83</v>
      </c>
      <c r="AY1472" s="158" t="s">
        <v>161</v>
      </c>
    </row>
    <row r="1473" spans="2:51" s="13" customFormat="1" ht="11.25">
      <c r="B1473" s="157"/>
      <c r="D1473" s="151" t="s">
        <v>170</v>
      </c>
      <c r="E1473" s="158" t="s">
        <v>1</v>
      </c>
      <c r="F1473" s="159" t="s">
        <v>2118</v>
      </c>
      <c r="H1473" s="160">
        <v>19.12</v>
      </c>
      <c r="I1473" s="161"/>
      <c r="L1473" s="157"/>
      <c r="M1473" s="162"/>
      <c r="T1473" s="163"/>
      <c r="AT1473" s="158" t="s">
        <v>170</v>
      </c>
      <c r="AU1473" s="158" t="s">
        <v>92</v>
      </c>
      <c r="AV1473" s="13" t="s">
        <v>92</v>
      </c>
      <c r="AW1473" s="13" t="s">
        <v>39</v>
      </c>
      <c r="AX1473" s="13" t="s">
        <v>83</v>
      </c>
      <c r="AY1473" s="158" t="s">
        <v>161</v>
      </c>
    </row>
    <row r="1474" spans="2:51" s="15" customFormat="1" ht="11.25">
      <c r="B1474" s="174"/>
      <c r="D1474" s="151" t="s">
        <v>170</v>
      </c>
      <c r="E1474" s="175" t="s">
        <v>1</v>
      </c>
      <c r="F1474" s="176" t="s">
        <v>377</v>
      </c>
      <c r="H1474" s="177">
        <v>661.875</v>
      </c>
      <c r="I1474" s="178"/>
      <c r="L1474" s="174"/>
      <c r="M1474" s="179"/>
      <c r="T1474" s="180"/>
      <c r="AT1474" s="175" t="s">
        <v>170</v>
      </c>
      <c r="AU1474" s="175" t="s">
        <v>92</v>
      </c>
      <c r="AV1474" s="15" t="s">
        <v>100</v>
      </c>
      <c r="AW1474" s="15" t="s">
        <v>39</v>
      </c>
      <c r="AX1474" s="15" t="s">
        <v>83</v>
      </c>
      <c r="AY1474" s="175" t="s">
        <v>161</v>
      </c>
    </row>
    <row r="1475" spans="2:51" s="12" customFormat="1" ht="11.25">
      <c r="B1475" s="150"/>
      <c r="D1475" s="151" t="s">
        <v>170</v>
      </c>
      <c r="E1475" s="152" t="s">
        <v>1</v>
      </c>
      <c r="F1475" s="153" t="s">
        <v>2119</v>
      </c>
      <c r="H1475" s="152" t="s">
        <v>1</v>
      </c>
      <c r="I1475" s="154"/>
      <c r="L1475" s="150"/>
      <c r="M1475" s="155"/>
      <c r="T1475" s="156"/>
      <c r="AT1475" s="152" t="s">
        <v>170</v>
      </c>
      <c r="AU1475" s="152" t="s">
        <v>92</v>
      </c>
      <c r="AV1475" s="12" t="s">
        <v>90</v>
      </c>
      <c r="AW1475" s="12" t="s">
        <v>39</v>
      </c>
      <c r="AX1475" s="12" t="s">
        <v>83</v>
      </c>
      <c r="AY1475" s="152" t="s">
        <v>161</v>
      </c>
    </row>
    <row r="1476" spans="2:51" s="13" customFormat="1" ht="11.25">
      <c r="B1476" s="157"/>
      <c r="D1476" s="151" t="s">
        <v>170</v>
      </c>
      <c r="E1476" s="158" t="s">
        <v>1</v>
      </c>
      <c r="F1476" s="159" t="s">
        <v>2120</v>
      </c>
      <c r="H1476" s="160">
        <v>88.55</v>
      </c>
      <c r="I1476" s="161"/>
      <c r="L1476" s="157"/>
      <c r="M1476" s="162"/>
      <c r="T1476" s="163"/>
      <c r="AT1476" s="158" t="s">
        <v>170</v>
      </c>
      <c r="AU1476" s="158" t="s">
        <v>92</v>
      </c>
      <c r="AV1476" s="13" t="s">
        <v>92</v>
      </c>
      <c r="AW1476" s="13" t="s">
        <v>39</v>
      </c>
      <c r="AX1476" s="13" t="s">
        <v>83</v>
      </c>
      <c r="AY1476" s="158" t="s">
        <v>161</v>
      </c>
    </row>
    <row r="1477" spans="2:51" s="13" customFormat="1" ht="11.25">
      <c r="B1477" s="157"/>
      <c r="D1477" s="151" t="s">
        <v>170</v>
      </c>
      <c r="E1477" s="158" t="s">
        <v>1</v>
      </c>
      <c r="F1477" s="159" t="s">
        <v>2121</v>
      </c>
      <c r="H1477" s="160">
        <v>26.6</v>
      </c>
      <c r="I1477" s="161"/>
      <c r="L1477" s="157"/>
      <c r="M1477" s="162"/>
      <c r="T1477" s="163"/>
      <c r="AT1477" s="158" t="s">
        <v>170</v>
      </c>
      <c r="AU1477" s="158" t="s">
        <v>92</v>
      </c>
      <c r="AV1477" s="13" t="s">
        <v>92</v>
      </c>
      <c r="AW1477" s="13" t="s">
        <v>39</v>
      </c>
      <c r="AX1477" s="13" t="s">
        <v>83</v>
      </c>
      <c r="AY1477" s="158" t="s">
        <v>161</v>
      </c>
    </row>
    <row r="1478" spans="2:51" s="13" customFormat="1" ht="11.25">
      <c r="B1478" s="157"/>
      <c r="D1478" s="151" t="s">
        <v>170</v>
      </c>
      <c r="E1478" s="158" t="s">
        <v>1</v>
      </c>
      <c r="F1478" s="159" t="s">
        <v>2122</v>
      </c>
      <c r="H1478" s="160">
        <v>93.35</v>
      </c>
      <c r="I1478" s="161"/>
      <c r="L1478" s="157"/>
      <c r="M1478" s="162"/>
      <c r="T1478" s="163"/>
      <c r="AT1478" s="158" t="s">
        <v>170</v>
      </c>
      <c r="AU1478" s="158" t="s">
        <v>92</v>
      </c>
      <c r="AV1478" s="13" t="s">
        <v>92</v>
      </c>
      <c r="AW1478" s="13" t="s">
        <v>39</v>
      </c>
      <c r="AX1478" s="13" t="s">
        <v>83</v>
      </c>
      <c r="AY1478" s="158" t="s">
        <v>161</v>
      </c>
    </row>
    <row r="1479" spans="2:51" s="13" customFormat="1" ht="11.25">
      <c r="B1479" s="157"/>
      <c r="D1479" s="151" t="s">
        <v>170</v>
      </c>
      <c r="E1479" s="158" t="s">
        <v>1</v>
      </c>
      <c r="F1479" s="159" t="s">
        <v>2123</v>
      </c>
      <c r="H1479" s="160">
        <v>39.225000000000001</v>
      </c>
      <c r="I1479" s="161"/>
      <c r="L1479" s="157"/>
      <c r="M1479" s="162"/>
      <c r="T1479" s="163"/>
      <c r="AT1479" s="158" t="s">
        <v>170</v>
      </c>
      <c r="AU1479" s="158" t="s">
        <v>92</v>
      </c>
      <c r="AV1479" s="13" t="s">
        <v>92</v>
      </c>
      <c r="AW1479" s="13" t="s">
        <v>39</v>
      </c>
      <c r="AX1479" s="13" t="s">
        <v>83</v>
      </c>
      <c r="AY1479" s="158" t="s">
        <v>161</v>
      </c>
    </row>
    <row r="1480" spans="2:51" s="13" customFormat="1" ht="11.25">
      <c r="B1480" s="157"/>
      <c r="D1480" s="151" t="s">
        <v>170</v>
      </c>
      <c r="E1480" s="158" t="s">
        <v>1</v>
      </c>
      <c r="F1480" s="159" t="s">
        <v>2124</v>
      </c>
      <c r="H1480" s="160">
        <v>75.45</v>
      </c>
      <c r="I1480" s="161"/>
      <c r="L1480" s="157"/>
      <c r="M1480" s="162"/>
      <c r="T1480" s="163"/>
      <c r="AT1480" s="158" t="s">
        <v>170</v>
      </c>
      <c r="AU1480" s="158" t="s">
        <v>92</v>
      </c>
      <c r="AV1480" s="13" t="s">
        <v>92</v>
      </c>
      <c r="AW1480" s="13" t="s">
        <v>39</v>
      </c>
      <c r="AX1480" s="13" t="s">
        <v>83</v>
      </c>
      <c r="AY1480" s="158" t="s">
        <v>161</v>
      </c>
    </row>
    <row r="1481" spans="2:51" s="13" customFormat="1" ht="11.25">
      <c r="B1481" s="157"/>
      <c r="D1481" s="151" t="s">
        <v>170</v>
      </c>
      <c r="E1481" s="158" t="s">
        <v>1</v>
      </c>
      <c r="F1481" s="159" t="s">
        <v>2125</v>
      </c>
      <c r="H1481" s="160">
        <v>56.225000000000001</v>
      </c>
      <c r="I1481" s="161"/>
      <c r="L1481" s="157"/>
      <c r="M1481" s="162"/>
      <c r="T1481" s="163"/>
      <c r="AT1481" s="158" t="s">
        <v>170</v>
      </c>
      <c r="AU1481" s="158" t="s">
        <v>92</v>
      </c>
      <c r="AV1481" s="13" t="s">
        <v>92</v>
      </c>
      <c r="AW1481" s="13" t="s">
        <v>39</v>
      </c>
      <c r="AX1481" s="13" t="s">
        <v>83</v>
      </c>
      <c r="AY1481" s="158" t="s">
        <v>161</v>
      </c>
    </row>
    <row r="1482" spans="2:51" s="13" customFormat="1" ht="22.5">
      <c r="B1482" s="157"/>
      <c r="D1482" s="151" t="s">
        <v>170</v>
      </c>
      <c r="E1482" s="158" t="s">
        <v>1</v>
      </c>
      <c r="F1482" s="159" t="s">
        <v>2126</v>
      </c>
      <c r="H1482" s="160">
        <v>22.7</v>
      </c>
      <c r="I1482" s="161"/>
      <c r="L1482" s="157"/>
      <c r="M1482" s="162"/>
      <c r="T1482" s="163"/>
      <c r="AT1482" s="158" t="s">
        <v>170</v>
      </c>
      <c r="AU1482" s="158" t="s">
        <v>92</v>
      </c>
      <c r="AV1482" s="13" t="s">
        <v>92</v>
      </c>
      <c r="AW1482" s="13" t="s">
        <v>39</v>
      </c>
      <c r="AX1482" s="13" t="s">
        <v>83</v>
      </c>
      <c r="AY1482" s="158" t="s">
        <v>161</v>
      </c>
    </row>
    <row r="1483" spans="2:51" s="13" customFormat="1" ht="11.25">
      <c r="B1483" s="157"/>
      <c r="D1483" s="151" t="s">
        <v>170</v>
      </c>
      <c r="E1483" s="158" t="s">
        <v>1</v>
      </c>
      <c r="F1483" s="159" t="s">
        <v>2127</v>
      </c>
      <c r="H1483" s="160">
        <v>9.375</v>
      </c>
      <c r="I1483" s="161"/>
      <c r="L1483" s="157"/>
      <c r="M1483" s="162"/>
      <c r="T1483" s="163"/>
      <c r="AT1483" s="158" t="s">
        <v>170</v>
      </c>
      <c r="AU1483" s="158" t="s">
        <v>92</v>
      </c>
      <c r="AV1483" s="13" t="s">
        <v>92</v>
      </c>
      <c r="AW1483" s="13" t="s">
        <v>39</v>
      </c>
      <c r="AX1483" s="13" t="s">
        <v>83</v>
      </c>
      <c r="AY1483" s="158" t="s">
        <v>161</v>
      </c>
    </row>
    <row r="1484" spans="2:51" s="13" customFormat="1" ht="11.25">
      <c r="B1484" s="157"/>
      <c r="D1484" s="151" t="s">
        <v>170</v>
      </c>
      <c r="E1484" s="158" t="s">
        <v>1</v>
      </c>
      <c r="F1484" s="159" t="s">
        <v>2128</v>
      </c>
      <c r="H1484" s="160">
        <v>81.125</v>
      </c>
      <c r="I1484" s="161"/>
      <c r="L1484" s="157"/>
      <c r="M1484" s="162"/>
      <c r="T1484" s="163"/>
      <c r="AT1484" s="158" t="s">
        <v>170</v>
      </c>
      <c r="AU1484" s="158" t="s">
        <v>92</v>
      </c>
      <c r="AV1484" s="13" t="s">
        <v>92</v>
      </c>
      <c r="AW1484" s="13" t="s">
        <v>39</v>
      </c>
      <c r="AX1484" s="13" t="s">
        <v>83</v>
      </c>
      <c r="AY1484" s="158" t="s">
        <v>161</v>
      </c>
    </row>
    <row r="1485" spans="2:51" s="13" customFormat="1" ht="11.25">
      <c r="B1485" s="157"/>
      <c r="D1485" s="151" t="s">
        <v>170</v>
      </c>
      <c r="E1485" s="158" t="s">
        <v>1</v>
      </c>
      <c r="F1485" s="159" t="s">
        <v>2129</v>
      </c>
      <c r="H1485" s="160">
        <v>51.774999999999999</v>
      </c>
      <c r="I1485" s="161"/>
      <c r="L1485" s="157"/>
      <c r="M1485" s="162"/>
      <c r="T1485" s="163"/>
      <c r="AT1485" s="158" t="s">
        <v>170</v>
      </c>
      <c r="AU1485" s="158" t="s">
        <v>92</v>
      </c>
      <c r="AV1485" s="13" t="s">
        <v>92</v>
      </c>
      <c r="AW1485" s="13" t="s">
        <v>39</v>
      </c>
      <c r="AX1485" s="13" t="s">
        <v>83</v>
      </c>
      <c r="AY1485" s="158" t="s">
        <v>161</v>
      </c>
    </row>
    <row r="1486" spans="2:51" s="13" customFormat="1" ht="22.5">
      <c r="B1486" s="157"/>
      <c r="D1486" s="151" t="s">
        <v>170</v>
      </c>
      <c r="E1486" s="158" t="s">
        <v>1</v>
      </c>
      <c r="F1486" s="159" t="s">
        <v>2130</v>
      </c>
      <c r="H1486" s="160">
        <v>79.515000000000001</v>
      </c>
      <c r="I1486" s="161"/>
      <c r="L1486" s="157"/>
      <c r="M1486" s="162"/>
      <c r="T1486" s="163"/>
      <c r="AT1486" s="158" t="s">
        <v>170</v>
      </c>
      <c r="AU1486" s="158" t="s">
        <v>92</v>
      </c>
      <c r="AV1486" s="13" t="s">
        <v>92</v>
      </c>
      <c r="AW1486" s="13" t="s">
        <v>39</v>
      </c>
      <c r="AX1486" s="13" t="s">
        <v>83</v>
      </c>
      <c r="AY1486" s="158" t="s">
        <v>161</v>
      </c>
    </row>
    <row r="1487" spans="2:51" s="13" customFormat="1" ht="11.25">
      <c r="B1487" s="157"/>
      <c r="D1487" s="151" t="s">
        <v>170</v>
      </c>
      <c r="E1487" s="158" t="s">
        <v>1</v>
      </c>
      <c r="F1487" s="159" t="s">
        <v>2131</v>
      </c>
      <c r="H1487" s="160">
        <v>35.189</v>
      </c>
      <c r="I1487" s="161"/>
      <c r="L1487" s="157"/>
      <c r="M1487" s="162"/>
      <c r="T1487" s="163"/>
      <c r="AT1487" s="158" t="s">
        <v>170</v>
      </c>
      <c r="AU1487" s="158" t="s">
        <v>92</v>
      </c>
      <c r="AV1487" s="13" t="s">
        <v>92</v>
      </c>
      <c r="AW1487" s="13" t="s">
        <v>39</v>
      </c>
      <c r="AX1487" s="13" t="s">
        <v>83</v>
      </c>
      <c r="AY1487" s="158" t="s">
        <v>161</v>
      </c>
    </row>
    <row r="1488" spans="2:51" s="13" customFormat="1" ht="11.25">
      <c r="B1488" s="157"/>
      <c r="D1488" s="151" t="s">
        <v>170</v>
      </c>
      <c r="E1488" s="158" t="s">
        <v>1</v>
      </c>
      <c r="F1488" s="159" t="s">
        <v>2132</v>
      </c>
      <c r="H1488" s="160">
        <v>20.52</v>
      </c>
      <c r="I1488" s="161"/>
      <c r="L1488" s="157"/>
      <c r="M1488" s="162"/>
      <c r="T1488" s="163"/>
      <c r="AT1488" s="158" t="s">
        <v>170</v>
      </c>
      <c r="AU1488" s="158" t="s">
        <v>92</v>
      </c>
      <c r="AV1488" s="13" t="s">
        <v>92</v>
      </c>
      <c r="AW1488" s="13" t="s">
        <v>39</v>
      </c>
      <c r="AX1488" s="13" t="s">
        <v>83</v>
      </c>
      <c r="AY1488" s="158" t="s">
        <v>161</v>
      </c>
    </row>
    <row r="1489" spans="2:51" s="13" customFormat="1" ht="11.25">
      <c r="B1489" s="157"/>
      <c r="D1489" s="151" t="s">
        <v>170</v>
      </c>
      <c r="E1489" s="158" t="s">
        <v>1</v>
      </c>
      <c r="F1489" s="159" t="s">
        <v>2133</v>
      </c>
      <c r="H1489" s="160">
        <v>73.36</v>
      </c>
      <c r="I1489" s="161"/>
      <c r="L1489" s="157"/>
      <c r="M1489" s="162"/>
      <c r="T1489" s="163"/>
      <c r="AT1489" s="158" t="s">
        <v>170</v>
      </c>
      <c r="AU1489" s="158" t="s">
        <v>92</v>
      </c>
      <c r="AV1489" s="13" t="s">
        <v>92</v>
      </c>
      <c r="AW1489" s="13" t="s">
        <v>39</v>
      </c>
      <c r="AX1489" s="13" t="s">
        <v>83</v>
      </c>
      <c r="AY1489" s="158" t="s">
        <v>161</v>
      </c>
    </row>
    <row r="1490" spans="2:51" s="13" customFormat="1" ht="11.25">
      <c r="B1490" s="157"/>
      <c r="D1490" s="151" t="s">
        <v>170</v>
      </c>
      <c r="E1490" s="158" t="s">
        <v>1</v>
      </c>
      <c r="F1490" s="159" t="s">
        <v>2134</v>
      </c>
      <c r="H1490" s="160">
        <v>80.5</v>
      </c>
      <c r="I1490" s="161"/>
      <c r="L1490" s="157"/>
      <c r="M1490" s="162"/>
      <c r="T1490" s="163"/>
      <c r="AT1490" s="158" t="s">
        <v>170</v>
      </c>
      <c r="AU1490" s="158" t="s">
        <v>92</v>
      </c>
      <c r="AV1490" s="13" t="s">
        <v>92</v>
      </c>
      <c r="AW1490" s="13" t="s">
        <v>39</v>
      </c>
      <c r="AX1490" s="13" t="s">
        <v>83</v>
      </c>
      <c r="AY1490" s="158" t="s">
        <v>161</v>
      </c>
    </row>
    <row r="1491" spans="2:51" s="13" customFormat="1" ht="11.25">
      <c r="B1491" s="157"/>
      <c r="D1491" s="151" t="s">
        <v>170</v>
      </c>
      <c r="E1491" s="158" t="s">
        <v>1</v>
      </c>
      <c r="F1491" s="159" t="s">
        <v>2135</v>
      </c>
      <c r="H1491" s="160">
        <v>73.463999999999999</v>
      </c>
      <c r="I1491" s="161"/>
      <c r="L1491" s="157"/>
      <c r="M1491" s="162"/>
      <c r="T1491" s="163"/>
      <c r="AT1491" s="158" t="s">
        <v>170</v>
      </c>
      <c r="AU1491" s="158" t="s">
        <v>92</v>
      </c>
      <c r="AV1491" s="13" t="s">
        <v>92</v>
      </c>
      <c r="AW1491" s="13" t="s">
        <v>39</v>
      </c>
      <c r="AX1491" s="13" t="s">
        <v>83</v>
      </c>
      <c r="AY1491" s="158" t="s">
        <v>161</v>
      </c>
    </row>
    <row r="1492" spans="2:51" s="13" customFormat="1" ht="11.25">
      <c r="B1492" s="157"/>
      <c r="D1492" s="151" t="s">
        <v>170</v>
      </c>
      <c r="E1492" s="158" t="s">
        <v>1</v>
      </c>
      <c r="F1492" s="159" t="s">
        <v>2136</v>
      </c>
      <c r="H1492" s="160">
        <v>65.8</v>
      </c>
      <c r="I1492" s="161"/>
      <c r="L1492" s="157"/>
      <c r="M1492" s="162"/>
      <c r="T1492" s="163"/>
      <c r="AT1492" s="158" t="s">
        <v>170</v>
      </c>
      <c r="AU1492" s="158" t="s">
        <v>92</v>
      </c>
      <c r="AV1492" s="13" t="s">
        <v>92</v>
      </c>
      <c r="AW1492" s="13" t="s">
        <v>39</v>
      </c>
      <c r="AX1492" s="13" t="s">
        <v>83</v>
      </c>
      <c r="AY1492" s="158" t="s">
        <v>161</v>
      </c>
    </row>
    <row r="1493" spans="2:51" s="13" customFormat="1" ht="22.5">
      <c r="B1493" s="157"/>
      <c r="D1493" s="151" t="s">
        <v>170</v>
      </c>
      <c r="E1493" s="158" t="s">
        <v>1</v>
      </c>
      <c r="F1493" s="159" t="s">
        <v>2137</v>
      </c>
      <c r="H1493" s="160">
        <v>43.86</v>
      </c>
      <c r="I1493" s="161"/>
      <c r="L1493" s="157"/>
      <c r="M1493" s="162"/>
      <c r="T1493" s="163"/>
      <c r="AT1493" s="158" t="s">
        <v>170</v>
      </c>
      <c r="AU1493" s="158" t="s">
        <v>92</v>
      </c>
      <c r="AV1493" s="13" t="s">
        <v>92</v>
      </c>
      <c r="AW1493" s="13" t="s">
        <v>39</v>
      </c>
      <c r="AX1493" s="13" t="s">
        <v>83</v>
      </c>
      <c r="AY1493" s="158" t="s">
        <v>161</v>
      </c>
    </row>
    <row r="1494" spans="2:51" s="13" customFormat="1" ht="11.25">
      <c r="B1494" s="157"/>
      <c r="D1494" s="151" t="s">
        <v>170</v>
      </c>
      <c r="E1494" s="158" t="s">
        <v>1</v>
      </c>
      <c r="F1494" s="159" t="s">
        <v>2138</v>
      </c>
      <c r="H1494" s="160">
        <v>29.54</v>
      </c>
      <c r="I1494" s="161"/>
      <c r="L1494" s="157"/>
      <c r="M1494" s="162"/>
      <c r="T1494" s="163"/>
      <c r="AT1494" s="158" t="s">
        <v>170</v>
      </c>
      <c r="AU1494" s="158" t="s">
        <v>92</v>
      </c>
      <c r="AV1494" s="13" t="s">
        <v>92</v>
      </c>
      <c r="AW1494" s="13" t="s">
        <v>39</v>
      </c>
      <c r="AX1494" s="13" t="s">
        <v>83</v>
      </c>
      <c r="AY1494" s="158" t="s">
        <v>161</v>
      </c>
    </row>
    <row r="1495" spans="2:51" s="13" customFormat="1" ht="11.25">
      <c r="B1495" s="157"/>
      <c r="D1495" s="151" t="s">
        <v>170</v>
      </c>
      <c r="E1495" s="158" t="s">
        <v>1</v>
      </c>
      <c r="F1495" s="159" t="s">
        <v>2139</v>
      </c>
      <c r="H1495" s="160">
        <v>37.128</v>
      </c>
      <c r="I1495" s="161"/>
      <c r="L1495" s="157"/>
      <c r="M1495" s="162"/>
      <c r="T1495" s="163"/>
      <c r="AT1495" s="158" t="s">
        <v>170</v>
      </c>
      <c r="AU1495" s="158" t="s">
        <v>92</v>
      </c>
      <c r="AV1495" s="13" t="s">
        <v>92</v>
      </c>
      <c r="AW1495" s="13" t="s">
        <v>39</v>
      </c>
      <c r="AX1495" s="13" t="s">
        <v>83</v>
      </c>
      <c r="AY1495" s="158" t="s">
        <v>161</v>
      </c>
    </row>
    <row r="1496" spans="2:51" s="13" customFormat="1" ht="22.5">
      <c r="B1496" s="157"/>
      <c r="D1496" s="151" t="s">
        <v>170</v>
      </c>
      <c r="E1496" s="158" t="s">
        <v>1</v>
      </c>
      <c r="F1496" s="159" t="s">
        <v>2140</v>
      </c>
      <c r="H1496" s="160">
        <v>423.08</v>
      </c>
      <c r="I1496" s="161"/>
      <c r="L1496" s="157"/>
      <c r="M1496" s="162"/>
      <c r="T1496" s="163"/>
      <c r="AT1496" s="158" t="s">
        <v>170</v>
      </c>
      <c r="AU1496" s="158" t="s">
        <v>92</v>
      </c>
      <c r="AV1496" s="13" t="s">
        <v>92</v>
      </c>
      <c r="AW1496" s="13" t="s">
        <v>39</v>
      </c>
      <c r="AX1496" s="13" t="s">
        <v>83</v>
      </c>
      <c r="AY1496" s="158" t="s">
        <v>161</v>
      </c>
    </row>
    <row r="1497" spans="2:51" s="13" customFormat="1" ht="11.25">
      <c r="B1497" s="157"/>
      <c r="D1497" s="151" t="s">
        <v>170</v>
      </c>
      <c r="E1497" s="158" t="s">
        <v>1</v>
      </c>
      <c r="F1497" s="159" t="s">
        <v>2141</v>
      </c>
      <c r="H1497" s="160">
        <v>97.6</v>
      </c>
      <c r="I1497" s="161"/>
      <c r="L1497" s="157"/>
      <c r="M1497" s="162"/>
      <c r="T1497" s="163"/>
      <c r="AT1497" s="158" t="s">
        <v>170</v>
      </c>
      <c r="AU1497" s="158" t="s">
        <v>92</v>
      </c>
      <c r="AV1497" s="13" t="s">
        <v>92</v>
      </c>
      <c r="AW1497" s="13" t="s">
        <v>39</v>
      </c>
      <c r="AX1497" s="13" t="s">
        <v>83</v>
      </c>
      <c r="AY1497" s="158" t="s">
        <v>161</v>
      </c>
    </row>
    <row r="1498" spans="2:51" s="13" customFormat="1" ht="11.25">
      <c r="B1498" s="157"/>
      <c r="D1498" s="151" t="s">
        <v>170</v>
      </c>
      <c r="E1498" s="158" t="s">
        <v>1</v>
      </c>
      <c r="F1498" s="159" t="s">
        <v>2142</v>
      </c>
      <c r="H1498" s="160">
        <v>68.58</v>
      </c>
      <c r="I1498" s="161"/>
      <c r="L1498" s="157"/>
      <c r="M1498" s="162"/>
      <c r="T1498" s="163"/>
      <c r="AT1498" s="158" t="s">
        <v>170</v>
      </c>
      <c r="AU1498" s="158" t="s">
        <v>92</v>
      </c>
      <c r="AV1498" s="13" t="s">
        <v>92</v>
      </c>
      <c r="AW1498" s="13" t="s">
        <v>39</v>
      </c>
      <c r="AX1498" s="13" t="s">
        <v>83</v>
      </c>
      <c r="AY1498" s="158" t="s">
        <v>161</v>
      </c>
    </row>
    <row r="1499" spans="2:51" s="13" customFormat="1" ht="11.25">
      <c r="B1499" s="157"/>
      <c r="D1499" s="151" t="s">
        <v>170</v>
      </c>
      <c r="E1499" s="158" t="s">
        <v>1</v>
      </c>
      <c r="F1499" s="159" t="s">
        <v>2143</v>
      </c>
      <c r="H1499" s="160">
        <v>97.6</v>
      </c>
      <c r="I1499" s="161"/>
      <c r="L1499" s="157"/>
      <c r="M1499" s="162"/>
      <c r="T1499" s="163"/>
      <c r="AT1499" s="158" t="s">
        <v>170</v>
      </c>
      <c r="AU1499" s="158" t="s">
        <v>92</v>
      </c>
      <c r="AV1499" s="13" t="s">
        <v>92</v>
      </c>
      <c r="AW1499" s="13" t="s">
        <v>39</v>
      </c>
      <c r="AX1499" s="13" t="s">
        <v>83</v>
      </c>
      <c r="AY1499" s="158" t="s">
        <v>161</v>
      </c>
    </row>
    <row r="1500" spans="2:51" s="13" customFormat="1" ht="11.25">
      <c r="B1500" s="157"/>
      <c r="D1500" s="151" t="s">
        <v>170</v>
      </c>
      <c r="E1500" s="158" t="s">
        <v>1</v>
      </c>
      <c r="F1500" s="159" t="s">
        <v>2144</v>
      </c>
      <c r="H1500" s="160">
        <v>74.88</v>
      </c>
      <c r="I1500" s="161"/>
      <c r="L1500" s="157"/>
      <c r="M1500" s="162"/>
      <c r="T1500" s="163"/>
      <c r="AT1500" s="158" t="s">
        <v>170</v>
      </c>
      <c r="AU1500" s="158" t="s">
        <v>92</v>
      </c>
      <c r="AV1500" s="13" t="s">
        <v>92</v>
      </c>
      <c r="AW1500" s="13" t="s">
        <v>39</v>
      </c>
      <c r="AX1500" s="13" t="s">
        <v>83</v>
      </c>
      <c r="AY1500" s="158" t="s">
        <v>161</v>
      </c>
    </row>
    <row r="1501" spans="2:51" s="13" customFormat="1" ht="11.25">
      <c r="B1501" s="157"/>
      <c r="D1501" s="151" t="s">
        <v>170</v>
      </c>
      <c r="E1501" s="158" t="s">
        <v>1</v>
      </c>
      <c r="F1501" s="159" t="s">
        <v>2145</v>
      </c>
      <c r="H1501" s="160">
        <v>64.959999999999994</v>
      </c>
      <c r="I1501" s="161"/>
      <c r="L1501" s="157"/>
      <c r="M1501" s="162"/>
      <c r="T1501" s="163"/>
      <c r="AT1501" s="158" t="s">
        <v>170</v>
      </c>
      <c r="AU1501" s="158" t="s">
        <v>92</v>
      </c>
      <c r="AV1501" s="13" t="s">
        <v>92</v>
      </c>
      <c r="AW1501" s="13" t="s">
        <v>39</v>
      </c>
      <c r="AX1501" s="13" t="s">
        <v>83</v>
      </c>
      <c r="AY1501" s="158" t="s">
        <v>161</v>
      </c>
    </row>
    <row r="1502" spans="2:51" s="13" customFormat="1" ht="11.25">
      <c r="B1502" s="157"/>
      <c r="D1502" s="151" t="s">
        <v>170</v>
      </c>
      <c r="E1502" s="158" t="s">
        <v>1</v>
      </c>
      <c r="F1502" s="159" t="s">
        <v>2146</v>
      </c>
      <c r="H1502" s="160">
        <v>51.4</v>
      </c>
      <c r="I1502" s="161"/>
      <c r="L1502" s="157"/>
      <c r="M1502" s="162"/>
      <c r="T1502" s="163"/>
      <c r="AT1502" s="158" t="s">
        <v>170</v>
      </c>
      <c r="AU1502" s="158" t="s">
        <v>92</v>
      </c>
      <c r="AV1502" s="13" t="s">
        <v>92</v>
      </c>
      <c r="AW1502" s="13" t="s">
        <v>39</v>
      </c>
      <c r="AX1502" s="13" t="s">
        <v>83</v>
      </c>
      <c r="AY1502" s="158" t="s">
        <v>161</v>
      </c>
    </row>
    <row r="1503" spans="2:51" s="13" customFormat="1" ht="11.25">
      <c r="B1503" s="157"/>
      <c r="D1503" s="151" t="s">
        <v>170</v>
      </c>
      <c r="E1503" s="158" t="s">
        <v>1</v>
      </c>
      <c r="F1503" s="159" t="s">
        <v>2147</v>
      </c>
      <c r="H1503" s="160">
        <v>87.58</v>
      </c>
      <c r="I1503" s="161"/>
      <c r="L1503" s="157"/>
      <c r="M1503" s="162"/>
      <c r="T1503" s="163"/>
      <c r="AT1503" s="158" t="s">
        <v>170</v>
      </c>
      <c r="AU1503" s="158" t="s">
        <v>92</v>
      </c>
      <c r="AV1503" s="13" t="s">
        <v>92</v>
      </c>
      <c r="AW1503" s="13" t="s">
        <v>39</v>
      </c>
      <c r="AX1503" s="13" t="s">
        <v>83</v>
      </c>
      <c r="AY1503" s="158" t="s">
        <v>161</v>
      </c>
    </row>
    <row r="1504" spans="2:51" s="13" customFormat="1" ht="11.25">
      <c r="B1504" s="157"/>
      <c r="D1504" s="151" t="s">
        <v>170</v>
      </c>
      <c r="E1504" s="158" t="s">
        <v>1</v>
      </c>
      <c r="F1504" s="159" t="s">
        <v>2148</v>
      </c>
      <c r="H1504" s="160">
        <v>70.66</v>
      </c>
      <c r="I1504" s="161"/>
      <c r="L1504" s="157"/>
      <c r="M1504" s="162"/>
      <c r="T1504" s="163"/>
      <c r="AT1504" s="158" t="s">
        <v>170</v>
      </c>
      <c r="AU1504" s="158" t="s">
        <v>92</v>
      </c>
      <c r="AV1504" s="13" t="s">
        <v>92</v>
      </c>
      <c r="AW1504" s="13" t="s">
        <v>39</v>
      </c>
      <c r="AX1504" s="13" t="s">
        <v>83</v>
      </c>
      <c r="AY1504" s="158" t="s">
        <v>161</v>
      </c>
    </row>
    <row r="1505" spans="2:51" s="13" customFormat="1" ht="11.25">
      <c r="B1505" s="157"/>
      <c r="D1505" s="151" t="s">
        <v>170</v>
      </c>
      <c r="E1505" s="158" t="s">
        <v>1</v>
      </c>
      <c r="F1505" s="159" t="s">
        <v>2149</v>
      </c>
      <c r="H1505" s="160">
        <v>284.84300000000002</v>
      </c>
      <c r="I1505" s="161"/>
      <c r="L1505" s="157"/>
      <c r="M1505" s="162"/>
      <c r="T1505" s="163"/>
      <c r="AT1505" s="158" t="s">
        <v>170</v>
      </c>
      <c r="AU1505" s="158" t="s">
        <v>92</v>
      </c>
      <c r="AV1505" s="13" t="s">
        <v>92</v>
      </c>
      <c r="AW1505" s="13" t="s">
        <v>39</v>
      </c>
      <c r="AX1505" s="13" t="s">
        <v>83</v>
      </c>
      <c r="AY1505" s="158" t="s">
        <v>161</v>
      </c>
    </row>
    <row r="1506" spans="2:51" s="13" customFormat="1" ht="11.25">
      <c r="B1506" s="157"/>
      <c r="D1506" s="151" t="s">
        <v>170</v>
      </c>
      <c r="E1506" s="158" t="s">
        <v>1</v>
      </c>
      <c r="F1506" s="159" t="s">
        <v>2150</v>
      </c>
      <c r="H1506" s="160">
        <v>55.94</v>
      </c>
      <c r="I1506" s="161"/>
      <c r="L1506" s="157"/>
      <c r="M1506" s="162"/>
      <c r="T1506" s="163"/>
      <c r="AT1506" s="158" t="s">
        <v>170</v>
      </c>
      <c r="AU1506" s="158" t="s">
        <v>92</v>
      </c>
      <c r="AV1506" s="13" t="s">
        <v>92</v>
      </c>
      <c r="AW1506" s="13" t="s">
        <v>39</v>
      </c>
      <c r="AX1506" s="13" t="s">
        <v>83</v>
      </c>
      <c r="AY1506" s="158" t="s">
        <v>161</v>
      </c>
    </row>
    <row r="1507" spans="2:51" s="13" customFormat="1" ht="11.25">
      <c r="B1507" s="157"/>
      <c r="D1507" s="151" t="s">
        <v>170</v>
      </c>
      <c r="E1507" s="158" t="s">
        <v>1</v>
      </c>
      <c r="F1507" s="159" t="s">
        <v>2151</v>
      </c>
      <c r="H1507" s="160">
        <v>156.4</v>
      </c>
      <c r="I1507" s="161"/>
      <c r="L1507" s="157"/>
      <c r="M1507" s="162"/>
      <c r="T1507" s="163"/>
      <c r="AT1507" s="158" t="s">
        <v>170</v>
      </c>
      <c r="AU1507" s="158" t="s">
        <v>92</v>
      </c>
      <c r="AV1507" s="13" t="s">
        <v>92</v>
      </c>
      <c r="AW1507" s="13" t="s">
        <v>39</v>
      </c>
      <c r="AX1507" s="13" t="s">
        <v>83</v>
      </c>
      <c r="AY1507" s="158" t="s">
        <v>161</v>
      </c>
    </row>
    <row r="1508" spans="2:51" s="13" customFormat="1" ht="11.25">
      <c r="B1508" s="157"/>
      <c r="D1508" s="151" t="s">
        <v>170</v>
      </c>
      <c r="E1508" s="158" t="s">
        <v>1</v>
      </c>
      <c r="F1508" s="159" t="s">
        <v>2152</v>
      </c>
      <c r="H1508" s="160">
        <v>8.7530000000000001</v>
      </c>
      <c r="I1508" s="161"/>
      <c r="L1508" s="157"/>
      <c r="M1508" s="162"/>
      <c r="T1508" s="163"/>
      <c r="AT1508" s="158" t="s">
        <v>170</v>
      </c>
      <c r="AU1508" s="158" t="s">
        <v>92</v>
      </c>
      <c r="AV1508" s="13" t="s">
        <v>92</v>
      </c>
      <c r="AW1508" s="13" t="s">
        <v>39</v>
      </c>
      <c r="AX1508" s="13" t="s">
        <v>83</v>
      </c>
      <c r="AY1508" s="158" t="s">
        <v>161</v>
      </c>
    </row>
    <row r="1509" spans="2:51" s="13" customFormat="1" ht="11.25">
      <c r="B1509" s="157"/>
      <c r="D1509" s="151" t="s">
        <v>170</v>
      </c>
      <c r="E1509" s="158" t="s">
        <v>1</v>
      </c>
      <c r="F1509" s="159" t="s">
        <v>2153</v>
      </c>
      <c r="H1509" s="160">
        <v>41.664999999999999</v>
      </c>
      <c r="I1509" s="161"/>
      <c r="L1509" s="157"/>
      <c r="M1509" s="162"/>
      <c r="T1509" s="163"/>
      <c r="AT1509" s="158" t="s">
        <v>170</v>
      </c>
      <c r="AU1509" s="158" t="s">
        <v>92</v>
      </c>
      <c r="AV1509" s="13" t="s">
        <v>92</v>
      </c>
      <c r="AW1509" s="13" t="s">
        <v>39</v>
      </c>
      <c r="AX1509" s="13" t="s">
        <v>83</v>
      </c>
      <c r="AY1509" s="158" t="s">
        <v>161</v>
      </c>
    </row>
    <row r="1510" spans="2:51" s="13" customFormat="1" ht="11.25">
      <c r="B1510" s="157"/>
      <c r="D1510" s="151" t="s">
        <v>170</v>
      </c>
      <c r="E1510" s="158" t="s">
        <v>1</v>
      </c>
      <c r="F1510" s="159" t="s">
        <v>2154</v>
      </c>
      <c r="H1510" s="160">
        <v>49.363</v>
      </c>
      <c r="I1510" s="161"/>
      <c r="L1510" s="157"/>
      <c r="M1510" s="162"/>
      <c r="T1510" s="163"/>
      <c r="AT1510" s="158" t="s">
        <v>170</v>
      </c>
      <c r="AU1510" s="158" t="s">
        <v>92</v>
      </c>
      <c r="AV1510" s="13" t="s">
        <v>92</v>
      </c>
      <c r="AW1510" s="13" t="s">
        <v>39</v>
      </c>
      <c r="AX1510" s="13" t="s">
        <v>83</v>
      </c>
      <c r="AY1510" s="158" t="s">
        <v>161</v>
      </c>
    </row>
    <row r="1511" spans="2:51" s="15" customFormat="1" ht="11.25">
      <c r="B1511" s="174"/>
      <c r="D1511" s="151" t="s">
        <v>170</v>
      </c>
      <c r="E1511" s="175" t="s">
        <v>1</v>
      </c>
      <c r="F1511" s="176" t="s">
        <v>377</v>
      </c>
      <c r="H1511" s="177">
        <v>2716.5549999999998</v>
      </c>
      <c r="I1511" s="178"/>
      <c r="L1511" s="174"/>
      <c r="M1511" s="179"/>
      <c r="T1511" s="180"/>
      <c r="AT1511" s="175" t="s">
        <v>170</v>
      </c>
      <c r="AU1511" s="175" t="s">
        <v>92</v>
      </c>
      <c r="AV1511" s="15" t="s">
        <v>100</v>
      </c>
      <c r="AW1511" s="15" t="s">
        <v>39</v>
      </c>
      <c r="AX1511" s="15" t="s">
        <v>83</v>
      </c>
      <c r="AY1511" s="175" t="s">
        <v>161</v>
      </c>
    </row>
    <row r="1512" spans="2:51" s="12" customFormat="1" ht="11.25">
      <c r="B1512" s="150"/>
      <c r="D1512" s="151" t="s">
        <v>170</v>
      </c>
      <c r="E1512" s="152" t="s">
        <v>1</v>
      </c>
      <c r="F1512" s="153" t="s">
        <v>2155</v>
      </c>
      <c r="H1512" s="152" t="s">
        <v>1</v>
      </c>
      <c r="I1512" s="154"/>
      <c r="L1512" s="150"/>
      <c r="M1512" s="155"/>
      <c r="T1512" s="156"/>
      <c r="AT1512" s="152" t="s">
        <v>170</v>
      </c>
      <c r="AU1512" s="152" t="s">
        <v>92</v>
      </c>
      <c r="AV1512" s="12" t="s">
        <v>90</v>
      </c>
      <c r="AW1512" s="12" t="s">
        <v>39</v>
      </c>
      <c r="AX1512" s="12" t="s">
        <v>83</v>
      </c>
      <c r="AY1512" s="152" t="s">
        <v>161</v>
      </c>
    </row>
    <row r="1513" spans="2:51" s="13" customFormat="1" ht="11.25">
      <c r="B1513" s="157"/>
      <c r="D1513" s="151" t="s">
        <v>170</v>
      </c>
      <c r="E1513" s="158" t="s">
        <v>1</v>
      </c>
      <c r="F1513" s="159" t="s">
        <v>2156</v>
      </c>
      <c r="H1513" s="160">
        <v>95.71</v>
      </c>
      <c r="I1513" s="161"/>
      <c r="L1513" s="157"/>
      <c r="M1513" s="162"/>
      <c r="T1513" s="163"/>
      <c r="AT1513" s="158" t="s">
        <v>170</v>
      </c>
      <c r="AU1513" s="158" t="s">
        <v>92</v>
      </c>
      <c r="AV1513" s="13" t="s">
        <v>92</v>
      </c>
      <c r="AW1513" s="13" t="s">
        <v>39</v>
      </c>
      <c r="AX1513" s="13" t="s">
        <v>83</v>
      </c>
      <c r="AY1513" s="158" t="s">
        <v>161</v>
      </c>
    </row>
    <row r="1514" spans="2:51" s="13" customFormat="1" ht="11.25">
      <c r="B1514" s="157"/>
      <c r="D1514" s="151" t="s">
        <v>170</v>
      </c>
      <c r="E1514" s="158" t="s">
        <v>1</v>
      </c>
      <c r="F1514" s="159" t="s">
        <v>2157</v>
      </c>
      <c r="H1514" s="160">
        <v>44.424999999999997</v>
      </c>
      <c r="I1514" s="161"/>
      <c r="L1514" s="157"/>
      <c r="M1514" s="162"/>
      <c r="T1514" s="163"/>
      <c r="AT1514" s="158" t="s">
        <v>170</v>
      </c>
      <c r="AU1514" s="158" t="s">
        <v>92</v>
      </c>
      <c r="AV1514" s="13" t="s">
        <v>92</v>
      </c>
      <c r="AW1514" s="13" t="s">
        <v>39</v>
      </c>
      <c r="AX1514" s="13" t="s">
        <v>83</v>
      </c>
      <c r="AY1514" s="158" t="s">
        <v>161</v>
      </c>
    </row>
    <row r="1515" spans="2:51" s="13" customFormat="1" ht="11.25">
      <c r="B1515" s="157"/>
      <c r="D1515" s="151" t="s">
        <v>170</v>
      </c>
      <c r="E1515" s="158" t="s">
        <v>1</v>
      </c>
      <c r="F1515" s="159" t="s">
        <v>2158</v>
      </c>
      <c r="H1515" s="160">
        <v>74.415000000000006</v>
      </c>
      <c r="I1515" s="161"/>
      <c r="L1515" s="157"/>
      <c r="M1515" s="162"/>
      <c r="T1515" s="163"/>
      <c r="AT1515" s="158" t="s">
        <v>170</v>
      </c>
      <c r="AU1515" s="158" t="s">
        <v>92</v>
      </c>
      <c r="AV1515" s="13" t="s">
        <v>92</v>
      </c>
      <c r="AW1515" s="13" t="s">
        <v>39</v>
      </c>
      <c r="AX1515" s="13" t="s">
        <v>83</v>
      </c>
      <c r="AY1515" s="158" t="s">
        <v>161</v>
      </c>
    </row>
    <row r="1516" spans="2:51" s="13" customFormat="1" ht="11.25">
      <c r="B1516" s="157"/>
      <c r="D1516" s="151" t="s">
        <v>170</v>
      </c>
      <c r="E1516" s="158" t="s">
        <v>1</v>
      </c>
      <c r="F1516" s="159" t="s">
        <v>2159</v>
      </c>
      <c r="H1516" s="160">
        <v>51.9</v>
      </c>
      <c r="I1516" s="161"/>
      <c r="L1516" s="157"/>
      <c r="M1516" s="162"/>
      <c r="T1516" s="163"/>
      <c r="AT1516" s="158" t="s">
        <v>170</v>
      </c>
      <c r="AU1516" s="158" t="s">
        <v>92</v>
      </c>
      <c r="AV1516" s="13" t="s">
        <v>92</v>
      </c>
      <c r="AW1516" s="13" t="s">
        <v>39</v>
      </c>
      <c r="AX1516" s="13" t="s">
        <v>83</v>
      </c>
      <c r="AY1516" s="158" t="s">
        <v>161</v>
      </c>
    </row>
    <row r="1517" spans="2:51" s="13" customFormat="1" ht="11.25">
      <c r="B1517" s="157"/>
      <c r="D1517" s="151" t="s">
        <v>170</v>
      </c>
      <c r="E1517" s="158" t="s">
        <v>1</v>
      </c>
      <c r="F1517" s="159" t="s">
        <v>2160</v>
      </c>
      <c r="H1517" s="160">
        <v>52.774999999999999</v>
      </c>
      <c r="I1517" s="161"/>
      <c r="L1517" s="157"/>
      <c r="M1517" s="162"/>
      <c r="T1517" s="163"/>
      <c r="AT1517" s="158" t="s">
        <v>170</v>
      </c>
      <c r="AU1517" s="158" t="s">
        <v>92</v>
      </c>
      <c r="AV1517" s="13" t="s">
        <v>92</v>
      </c>
      <c r="AW1517" s="13" t="s">
        <v>39</v>
      </c>
      <c r="AX1517" s="13" t="s">
        <v>83</v>
      </c>
      <c r="AY1517" s="158" t="s">
        <v>161</v>
      </c>
    </row>
    <row r="1518" spans="2:51" s="13" customFormat="1" ht="11.25">
      <c r="B1518" s="157"/>
      <c r="D1518" s="151" t="s">
        <v>170</v>
      </c>
      <c r="E1518" s="158" t="s">
        <v>1</v>
      </c>
      <c r="F1518" s="159" t="s">
        <v>2161</v>
      </c>
      <c r="H1518" s="160">
        <v>78.864999999999995</v>
      </c>
      <c r="I1518" s="161"/>
      <c r="L1518" s="157"/>
      <c r="M1518" s="162"/>
      <c r="T1518" s="163"/>
      <c r="AT1518" s="158" t="s">
        <v>170</v>
      </c>
      <c r="AU1518" s="158" t="s">
        <v>92</v>
      </c>
      <c r="AV1518" s="13" t="s">
        <v>92</v>
      </c>
      <c r="AW1518" s="13" t="s">
        <v>39</v>
      </c>
      <c r="AX1518" s="13" t="s">
        <v>83</v>
      </c>
      <c r="AY1518" s="158" t="s">
        <v>161</v>
      </c>
    </row>
    <row r="1519" spans="2:51" s="13" customFormat="1" ht="11.25">
      <c r="B1519" s="157"/>
      <c r="D1519" s="151" t="s">
        <v>170</v>
      </c>
      <c r="E1519" s="158" t="s">
        <v>1</v>
      </c>
      <c r="F1519" s="159" t="s">
        <v>2162</v>
      </c>
      <c r="H1519" s="160">
        <v>45.055</v>
      </c>
      <c r="I1519" s="161"/>
      <c r="L1519" s="157"/>
      <c r="M1519" s="162"/>
      <c r="T1519" s="163"/>
      <c r="AT1519" s="158" t="s">
        <v>170</v>
      </c>
      <c r="AU1519" s="158" t="s">
        <v>92</v>
      </c>
      <c r="AV1519" s="13" t="s">
        <v>92</v>
      </c>
      <c r="AW1519" s="13" t="s">
        <v>39</v>
      </c>
      <c r="AX1519" s="13" t="s">
        <v>83</v>
      </c>
      <c r="AY1519" s="158" t="s">
        <v>161</v>
      </c>
    </row>
    <row r="1520" spans="2:51" s="13" customFormat="1" ht="11.25">
      <c r="B1520" s="157"/>
      <c r="D1520" s="151" t="s">
        <v>170</v>
      </c>
      <c r="E1520" s="158" t="s">
        <v>1</v>
      </c>
      <c r="F1520" s="159" t="s">
        <v>2163</v>
      </c>
      <c r="H1520" s="160">
        <v>172.91</v>
      </c>
      <c r="I1520" s="161"/>
      <c r="L1520" s="157"/>
      <c r="M1520" s="162"/>
      <c r="T1520" s="163"/>
      <c r="AT1520" s="158" t="s">
        <v>170</v>
      </c>
      <c r="AU1520" s="158" t="s">
        <v>92</v>
      </c>
      <c r="AV1520" s="13" t="s">
        <v>92</v>
      </c>
      <c r="AW1520" s="13" t="s">
        <v>39</v>
      </c>
      <c r="AX1520" s="13" t="s">
        <v>83</v>
      </c>
      <c r="AY1520" s="158" t="s">
        <v>161</v>
      </c>
    </row>
    <row r="1521" spans="2:51" s="13" customFormat="1" ht="22.5">
      <c r="B1521" s="157"/>
      <c r="D1521" s="151" t="s">
        <v>170</v>
      </c>
      <c r="E1521" s="158" t="s">
        <v>1</v>
      </c>
      <c r="F1521" s="159" t="s">
        <v>2164</v>
      </c>
      <c r="H1521" s="160">
        <v>782.54</v>
      </c>
      <c r="I1521" s="161"/>
      <c r="L1521" s="157"/>
      <c r="M1521" s="162"/>
      <c r="T1521" s="163"/>
      <c r="AT1521" s="158" t="s">
        <v>170</v>
      </c>
      <c r="AU1521" s="158" t="s">
        <v>92</v>
      </c>
      <c r="AV1521" s="13" t="s">
        <v>92</v>
      </c>
      <c r="AW1521" s="13" t="s">
        <v>39</v>
      </c>
      <c r="AX1521" s="13" t="s">
        <v>83</v>
      </c>
      <c r="AY1521" s="158" t="s">
        <v>161</v>
      </c>
    </row>
    <row r="1522" spans="2:51" s="13" customFormat="1" ht="11.25">
      <c r="B1522" s="157"/>
      <c r="D1522" s="151" t="s">
        <v>170</v>
      </c>
      <c r="E1522" s="158" t="s">
        <v>1</v>
      </c>
      <c r="F1522" s="159" t="s">
        <v>2165</v>
      </c>
      <c r="H1522" s="160">
        <v>107.27500000000001</v>
      </c>
      <c r="I1522" s="161"/>
      <c r="L1522" s="157"/>
      <c r="M1522" s="162"/>
      <c r="T1522" s="163"/>
      <c r="AT1522" s="158" t="s">
        <v>170</v>
      </c>
      <c r="AU1522" s="158" t="s">
        <v>92</v>
      </c>
      <c r="AV1522" s="13" t="s">
        <v>92</v>
      </c>
      <c r="AW1522" s="13" t="s">
        <v>39</v>
      </c>
      <c r="AX1522" s="13" t="s">
        <v>83</v>
      </c>
      <c r="AY1522" s="158" t="s">
        <v>161</v>
      </c>
    </row>
    <row r="1523" spans="2:51" s="13" customFormat="1" ht="11.25">
      <c r="B1523" s="157"/>
      <c r="D1523" s="151" t="s">
        <v>170</v>
      </c>
      <c r="E1523" s="158" t="s">
        <v>1</v>
      </c>
      <c r="F1523" s="159" t="s">
        <v>2166</v>
      </c>
      <c r="H1523" s="160">
        <v>140.31</v>
      </c>
      <c r="I1523" s="161"/>
      <c r="L1523" s="157"/>
      <c r="M1523" s="162"/>
      <c r="T1523" s="163"/>
      <c r="AT1523" s="158" t="s">
        <v>170</v>
      </c>
      <c r="AU1523" s="158" t="s">
        <v>92</v>
      </c>
      <c r="AV1523" s="13" t="s">
        <v>92</v>
      </c>
      <c r="AW1523" s="13" t="s">
        <v>39</v>
      </c>
      <c r="AX1523" s="13" t="s">
        <v>83</v>
      </c>
      <c r="AY1523" s="158" t="s">
        <v>161</v>
      </c>
    </row>
    <row r="1524" spans="2:51" s="13" customFormat="1" ht="11.25">
      <c r="B1524" s="157"/>
      <c r="D1524" s="151" t="s">
        <v>170</v>
      </c>
      <c r="E1524" s="158" t="s">
        <v>1</v>
      </c>
      <c r="F1524" s="159" t="s">
        <v>2167</v>
      </c>
      <c r="H1524" s="160">
        <v>107.27500000000001</v>
      </c>
      <c r="I1524" s="161"/>
      <c r="L1524" s="157"/>
      <c r="M1524" s="162"/>
      <c r="T1524" s="163"/>
      <c r="AT1524" s="158" t="s">
        <v>170</v>
      </c>
      <c r="AU1524" s="158" t="s">
        <v>92</v>
      </c>
      <c r="AV1524" s="13" t="s">
        <v>92</v>
      </c>
      <c r="AW1524" s="13" t="s">
        <v>39</v>
      </c>
      <c r="AX1524" s="13" t="s">
        <v>83</v>
      </c>
      <c r="AY1524" s="158" t="s">
        <v>161</v>
      </c>
    </row>
    <row r="1525" spans="2:51" s="13" customFormat="1" ht="11.25">
      <c r="B1525" s="157"/>
      <c r="D1525" s="151" t="s">
        <v>170</v>
      </c>
      <c r="E1525" s="158" t="s">
        <v>1</v>
      </c>
      <c r="F1525" s="159" t="s">
        <v>2168</v>
      </c>
      <c r="H1525" s="160">
        <v>85.385000000000005</v>
      </c>
      <c r="I1525" s="161"/>
      <c r="L1525" s="157"/>
      <c r="M1525" s="162"/>
      <c r="T1525" s="163"/>
      <c r="AT1525" s="158" t="s">
        <v>170</v>
      </c>
      <c r="AU1525" s="158" t="s">
        <v>92</v>
      </c>
      <c r="AV1525" s="13" t="s">
        <v>92</v>
      </c>
      <c r="AW1525" s="13" t="s">
        <v>39</v>
      </c>
      <c r="AX1525" s="13" t="s">
        <v>83</v>
      </c>
      <c r="AY1525" s="158" t="s">
        <v>161</v>
      </c>
    </row>
    <row r="1526" spans="2:51" s="13" customFormat="1" ht="11.25">
      <c r="B1526" s="157"/>
      <c r="D1526" s="151" t="s">
        <v>170</v>
      </c>
      <c r="E1526" s="158" t="s">
        <v>1</v>
      </c>
      <c r="F1526" s="159" t="s">
        <v>2169</v>
      </c>
      <c r="H1526" s="160">
        <v>174.16</v>
      </c>
      <c r="I1526" s="161"/>
      <c r="L1526" s="157"/>
      <c r="M1526" s="162"/>
      <c r="T1526" s="163"/>
      <c r="AT1526" s="158" t="s">
        <v>170</v>
      </c>
      <c r="AU1526" s="158" t="s">
        <v>92</v>
      </c>
      <c r="AV1526" s="13" t="s">
        <v>92</v>
      </c>
      <c r="AW1526" s="13" t="s">
        <v>39</v>
      </c>
      <c r="AX1526" s="13" t="s">
        <v>83</v>
      </c>
      <c r="AY1526" s="158" t="s">
        <v>161</v>
      </c>
    </row>
    <row r="1527" spans="2:51" s="13" customFormat="1" ht="11.25">
      <c r="B1527" s="157"/>
      <c r="D1527" s="151" t="s">
        <v>170</v>
      </c>
      <c r="E1527" s="158" t="s">
        <v>1</v>
      </c>
      <c r="F1527" s="159" t="s">
        <v>2170</v>
      </c>
      <c r="H1527" s="160">
        <v>172.96</v>
      </c>
      <c r="I1527" s="161"/>
      <c r="L1527" s="157"/>
      <c r="M1527" s="162"/>
      <c r="T1527" s="163"/>
      <c r="AT1527" s="158" t="s">
        <v>170</v>
      </c>
      <c r="AU1527" s="158" t="s">
        <v>92</v>
      </c>
      <c r="AV1527" s="13" t="s">
        <v>92</v>
      </c>
      <c r="AW1527" s="13" t="s">
        <v>39</v>
      </c>
      <c r="AX1527" s="13" t="s">
        <v>83</v>
      </c>
      <c r="AY1527" s="158" t="s">
        <v>161</v>
      </c>
    </row>
    <row r="1528" spans="2:51" s="13" customFormat="1" ht="11.25">
      <c r="B1528" s="157"/>
      <c r="D1528" s="151" t="s">
        <v>170</v>
      </c>
      <c r="E1528" s="158" t="s">
        <v>1</v>
      </c>
      <c r="F1528" s="159" t="s">
        <v>2171</v>
      </c>
      <c r="H1528" s="160">
        <v>90.405000000000001</v>
      </c>
      <c r="I1528" s="161"/>
      <c r="L1528" s="157"/>
      <c r="M1528" s="162"/>
      <c r="T1528" s="163"/>
      <c r="AT1528" s="158" t="s">
        <v>170</v>
      </c>
      <c r="AU1528" s="158" t="s">
        <v>92</v>
      </c>
      <c r="AV1528" s="13" t="s">
        <v>92</v>
      </c>
      <c r="AW1528" s="13" t="s">
        <v>39</v>
      </c>
      <c r="AX1528" s="13" t="s">
        <v>83</v>
      </c>
      <c r="AY1528" s="158" t="s">
        <v>161</v>
      </c>
    </row>
    <row r="1529" spans="2:51" s="13" customFormat="1" ht="11.25">
      <c r="B1529" s="157"/>
      <c r="D1529" s="151" t="s">
        <v>170</v>
      </c>
      <c r="E1529" s="158" t="s">
        <v>1</v>
      </c>
      <c r="F1529" s="159" t="s">
        <v>2172</v>
      </c>
      <c r="H1529" s="160">
        <v>82.87</v>
      </c>
      <c r="I1529" s="161"/>
      <c r="L1529" s="157"/>
      <c r="M1529" s="162"/>
      <c r="T1529" s="163"/>
      <c r="AT1529" s="158" t="s">
        <v>170</v>
      </c>
      <c r="AU1529" s="158" t="s">
        <v>92</v>
      </c>
      <c r="AV1529" s="13" t="s">
        <v>92</v>
      </c>
      <c r="AW1529" s="13" t="s">
        <v>39</v>
      </c>
      <c r="AX1529" s="13" t="s">
        <v>83</v>
      </c>
      <c r="AY1529" s="158" t="s">
        <v>161</v>
      </c>
    </row>
    <row r="1530" spans="2:51" s="13" customFormat="1" ht="11.25">
      <c r="B1530" s="157"/>
      <c r="D1530" s="151" t="s">
        <v>170</v>
      </c>
      <c r="E1530" s="158" t="s">
        <v>1</v>
      </c>
      <c r="F1530" s="159" t="s">
        <v>2173</v>
      </c>
      <c r="H1530" s="160">
        <v>31.95</v>
      </c>
      <c r="I1530" s="161"/>
      <c r="L1530" s="157"/>
      <c r="M1530" s="162"/>
      <c r="T1530" s="163"/>
      <c r="AT1530" s="158" t="s">
        <v>170</v>
      </c>
      <c r="AU1530" s="158" t="s">
        <v>92</v>
      </c>
      <c r="AV1530" s="13" t="s">
        <v>92</v>
      </c>
      <c r="AW1530" s="13" t="s">
        <v>39</v>
      </c>
      <c r="AX1530" s="13" t="s">
        <v>83</v>
      </c>
      <c r="AY1530" s="158" t="s">
        <v>161</v>
      </c>
    </row>
    <row r="1531" spans="2:51" s="13" customFormat="1" ht="11.25">
      <c r="B1531" s="157"/>
      <c r="D1531" s="151" t="s">
        <v>170</v>
      </c>
      <c r="E1531" s="158" t="s">
        <v>1</v>
      </c>
      <c r="F1531" s="159" t="s">
        <v>2174</v>
      </c>
      <c r="H1531" s="160">
        <v>15.757999999999999</v>
      </c>
      <c r="I1531" s="161"/>
      <c r="L1531" s="157"/>
      <c r="M1531" s="162"/>
      <c r="T1531" s="163"/>
      <c r="AT1531" s="158" t="s">
        <v>170</v>
      </c>
      <c r="AU1531" s="158" t="s">
        <v>92</v>
      </c>
      <c r="AV1531" s="13" t="s">
        <v>92</v>
      </c>
      <c r="AW1531" s="13" t="s">
        <v>39</v>
      </c>
      <c r="AX1531" s="13" t="s">
        <v>83</v>
      </c>
      <c r="AY1531" s="158" t="s">
        <v>161</v>
      </c>
    </row>
    <row r="1532" spans="2:51" s="13" customFormat="1" ht="11.25">
      <c r="B1532" s="157"/>
      <c r="D1532" s="151" t="s">
        <v>170</v>
      </c>
      <c r="E1532" s="158" t="s">
        <v>1</v>
      </c>
      <c r="F1532" s="159" t="s">
        <v>2175</v>
      </c>
      <c r="H1532" s="160">
        <v>18.225000000000001</v>
      </c>
      <c r="I1532" s="161"/>
      <c r="L1532" s="157"/>
      <c r="M1532" s="162"/>
      <c r="T1532" s="163"/>
      <c r="AT1532" s="158" t="s">
        <v>170</v>
      </c>
      <c r="AU1532" s="158" t="s">
        <v>92</v>
      </c>
      <c r="AV1532" s="13" t="s">
        <v>92</v>
      </c>
      <c r="AW1532" s="13" t="s">
        <v>39</v>
      </c>
      <c r="AX1532" s="13" t="s">
        <v>83</v>
      </c>
      <c r="AY1532" s="158" t="s">
        <v>161</v>
      </c>
    </row>
    <row r="1533" spans="2:51" s="13" customFormat="1" ht="11.25">
      <c r="B1533" s="157"/>
      <c r="D1533" s="151" t="s">
        <v>170</v>
      </c>
      <c r="E1533" s="158" t="s">
        <v>1</v>
      </c>
      <c r="F1533" s="159" t="s">
        <v>2176</v>
      </c>
      <c r="H1533" s="160">
        <v>10.18</v>
      </c>
      <c r="I1533" s="161"/>
      <c r="L1533" s="157"/>
      <c r="M1533" s="162"/>
      <c r="T1533" s="163"/>
      <c r="AT1533" s="158" t="s">
        <v>170</v>
      </c>
      <c r="AU1533" s="158" t="s">
        <v>92</v>
      </c>
      <c r="AV1533" s="13" t="s">
        <v>92</v>
      </c>
      <c r="AW1533" s="13" t="s">
        <v>39</v>
      </c>
      <c r="AX1533" s="13" t="s">
        <v>83</v>
      </c>
      <c r="AY1533" s="158" t="s">
        <v>161</v>
      </c>
    </row>
    <row r="1534" spans="2:51" s="13" customFormat="1" ht="11.25">
      <c r="B1534" s="157"/>
      <c r="D1534" s="151" t="s">
        <v>170</v>
      </c>
      <c r="E1534" s="158" t="s">
        <v>1</v>
      </c>
      <c r="F1534" s="159" t="s">
        <v>2177</v>
      </c>
      <c r="H1534" s="160">
        <v>56.594999999999999</v>
      </c>
      <c r="I1534" s="161"/>
      <c r="L1534" s="157"/>
      <c r="M1534" s="162"/>
      <c r="T1534" s="163"/>
      <c r="AT1534" s="158" t="s">
        <v>170</v>
      </c>
      <c r="AU1534" s="158" t="s">
        <v>92</v>
      </c>
      <c r="AV1534" s="13" t="s">
        <v>92</v>
      </c>
      <c r="AW1534" s="13" t="s">
        <v>39</v>
      </c>
      <c r="AX1534" s="13" t="s">
        <v>83</v>
      </c>
      <c r="AY1534" s="158" t="s">
        <v>161</v>
      </c>
    </row>
    <row r="1535" spans="2:51" s="15" customFormat="1" ht="11.25">
      <c r="B1535" s="174"/>
      <c r="D1535" s="151" t="s">
        <v>170</v>
      </c>
      <c r="E1535" s="175" t="s">
        <v>1</v>
      </c>
      <c r="F1535" s="176" t="s">
        <v>377</v>
      </c>
      <c r="H1535" s="177">
        <v>2491.9430000000002</v>
      </c>
      <c r="I1535" s="178"/>
      <c r="L1535" s="174"/>
      <c r="M1535" s="179"/>
      <c r="T1535" s="180"/>
      <c r="AT1535" s="175" t="s">
        <v>170</v>
      </c>
      <c r="AU1535" s="175" t="s">
        <v>92</v>
      </c>
      <c r="AV1535" s="15" t="s">
        <v>100</v>
      </c>
      <c r="AW1535" s="15" t="s">
        <v>39</v>
      </c>
      <c r="AX1535" s="15" t="s">
        <v>83</v>
      </c>
      <c r="AY1535" s="175" t="s">
        <v>161</v>
      </c>
    </row>
    <row r="1536" spans="2:51" s="12" customFormat="1" ht="11.25">
      <c r="B1536" s="150"/>
      <c r="D1536" s="151" t="s">
        <v>170</v>
      </c>
      <c r="E1536" s="152" t="s">
        <v>1</v>
      </c>
      <c r="F1536" s="153" t="s">
        <v>2178</v>
      </c>
      <c r="H1536" s="152" t="s">
        <v>1</v>
      </c>
      <c r="I1536" s="154"/>
      <c r="L1536" s="150"/>
      <c r="M1536" s="155"/>
      <c r="T1536" s="156"/>
      <c r="AT1536" s="152" t="s">
        <v>170</v>
      </c>
      <c r="AU1536" s="152" t="s">
        <v>92</v>
      </c>
      <c r="AV1536" s="12" t="s">
        <v>90</v>
      </c>
      <c r="AW1536" s="12" t="s">
        <v>39</v>
      </c>
      <c r="AX1536" s="12" t="s">
        <v>83</v>
      </c>
      <c r="AY1536" s="152" t="s">
        <v>161</v>
      </c>
    </row>
    <row r="1537" spans="2:51" s="13" customFormat="1" ht="11.25">
      <c r="B1537" s="157"/>
      <c r="D1537" s="151" t="s">
        <v>170</v>
      </c>
      <c r="E1537" s="158" t="s">
        <v>1</v>
      </c>
      <c r="F1537" s="159" t="s">
        <v>2179</v>
      </c>
      <c r="H1537" s="160">
        <v>175.91499999999999</v>
      </c>
      <c r="I1537" s="161"/>
      <c r="L1537" s="157"/>
      <c r="M1537" s="162"/>
      <c r="T1537" s="163"/>
      <c r="AT1537" s="158" t="s">
        <v>170</v>
      </c>
      <c r="AU1537" s="158" t="s">
        <v>92</v>
      </c>
      <c r="AV1537" s="13" t="s">
        <v>92</v>
      </c>
      <c r="AW1537" s="13" t="s">
        <v>39</v>
      </c>
      <c r="AX1537" s="13" t="s">
        <v>83</v>
      </c>
      <c r="AY1537" s="158" t="s">
        <v>161</v>
      </c>
    </row>
    <row r="1538" spans="2:51" s="13" customFormat="1" ht="11.25">
      <c r="B1538" s="157"/>
      <c r="D1538" s="151" t="s">
        <v>170</v>
      </c>
      <c r="E1538" s="158" t="s">
        <v>1</v>
      </c>
      <c r="F1538" s="159" t="s">
        <v>2180</v>
      </c>
      <c r="H1538" s="160">
        <v>104.85</v>
      </c>
      <c r="I1538" s="161"/>
      <c r="L1538" s="157"/>
      <c r="M1538" s="162"/>
      <c r="T1538" s="163"/>
      <c r="AT1538" s="158" t="s">
        <v>170</v>
      </c>
      <c r="AU1538" s="158" t="s">
        <v>92</v>
      </c>
      <c r="AV1538" s="13" t="s">
        <v>92</v>
      </c>
      <c r="AW1538" s="13" t="s">
        <v>39</v>
      </c>
      <c r="AX1538" s="13" t="s">
        <v>83</v>
      </c>
      <c r="AY1538" s="158" t="s">
        <v>161</v>
      </c>
    </row>
    <row r="1539" spans="2:51" s="13" customFormat="1" ht="22.5">
      <c r="B1539" s="157"/>
      <c r="D1539" s="151" t="s">
        <v>170</v>
      </c>
      <c r="E1539" s="158" t="s">
        <v>1</v>
      </c>
      <c r="F1539" s="159" t="s">
        <v>2181</v>
      </c>
      <c r="H1539" s="160">
        <v>610.375</v>
      </c>
      <c r="I1539" s="161"/>
      <c r="L1539" s="157"/>
      <c r="M1539" s="162"/>
      <c r="T1539" s="163"/>
      <c r="AT1539" s="158" t="s">
        <v>170</v>
      </c>
      <c r="AU1539" s="158" t="s">
        <v>92</v>
      </c>
      <c r="AV1539" s="13" t="s">
        <v>92</v>
      </c>
      <c r="AW1539" s="13" t="s">
        <v>39</v>
      </c>
      <c r="AX1539" s="13" t="s">
        <v>83</v>
      </c>
      <c r="AY1539" s="158" t="s">
        <v>161</v>
      </c>
    </row>
    <row r="1540" spans="2:51" s="13" customFormat="1" ht="11.25">
      <c r="B1540" s="157"/>
      <c r="D1540" s="151" t="s">
        <v>170</v>
      </c>
      <c r="E1540" s="158" t="s">
        <v>1</v>
      </c>
      <c r="F1540" s="159" t="s">
        <v>2182</v>
      </c>
      <c r="H1540" s="160">
        <v>156.22499999999999</v>
      </c>
      <c r="I1540" s="161"/>
      <c r="L1540" s="157"/>
      <c r="M1540" s="162"/>
      <c r="T1540" s="163"/>
      <c r="AT1540" s="158" t="s">
        <v>170</v>
      </c>
      <c r="AU1540" s="158" t="s">
        <v>92</v>
      </c>
      <c r="AV1540" s="13" t="s">
        <v>92</v>
      </c>
      <c r="AW1540" s="13" t="s">
        <v>39</v>
      </c>
      <c r="AX1540" s="13" t="s">
        <v>83</v>
      </c>
      <c r="AY1540" s="158" t="s">
        <v>161</v>
      </c>
    </row>
    <row r="1541" spans="2:51" s="13" customFormat="1" ht="11.25">
      <c r="B1541" s="157"/>
      <c r="D1541" s="151" t="s">
        <v>170</v>
      </c>
      <c r="E1541" s="158" t="s">
        <v>1</v>
      </c>
      <c r="F1541" s="159" t="s">
        <v>2183</v>
      </c>
      <c r="H1541" s="160">
        <v>77.174999999999997</v>
      </c>
      <c r="I1541" s="161"/>
      <c r="L1541" s="157"/>
      <c r="M1541" s="162"/>
      <c r="T1541" s="163"/>
      <c r="AT1541" s="158" t="s">
        <v>170</v>
      </c>
      <c r="AU1541" s="158" t="s">
        <v>92</v>
      </c>
      <c r="AV1541" s="13" t="s">
        <v>92</v>
      </c>
      <c r="AW1541" s="13" t="s">
        <v>39</v>
      </c>
      <c r="AX1541" s="13" t="s">
        <v>83</v>
      </c>
      <c r="AY1541" s="158" t="s">
        <v>161</v>
      </c>
    </row>
    <row r="1542" spans="2:51" s="13" customFormat="1" ht="11.25">
      <c r="B1542" s="157"/>
      <c r="D1542" s="151" t="s">
        <v>170</v>
      </c>
      <c r="E1542" s="158" t="s">
        <v>1</v>
      </c>
      <c r="F1542" s="159" t="s">
        <v>2184</v>
      </c>
      <c r="H1542" s="160">
        <v>87.89</v>
      </c>
      <c r="I1542" s="161"/>
      <c r="L1542" s="157"/>
      <c r="M1542" s="162"/>
      <c r="T1542" s="163"/>
      <c r="AT1542" s="158" t="s">
        <v>170</v>
      </c>
      <c r="AU1542" s="158" t="s">
        <v>92</v>
      </c>
      <c r="AV1542" s="13" t="s">
        <v>92</v>
      </c>
      <c r="AW1542" s="13" t="s">
        <v>39</v>
      </c>
      <c r="AX1542" s="13" t="s">
        <v>83</v>
      </c>
      <c r="AY1542" s="158" t="s">
        <v>161</v>
      </c>
    </row>
    <row r="1543" spans="2:51" s="13" customFormat="1" ht="11.25">
      <c r="B1543" s="157"/>
      <c r="D1543" s="151" t="s">
        <v>170</v>
      </c>
      <c r="E1543" s="158" t="s">
        <v>1</v>
      </c>
      <c r="F1543" s="159" t="s">
        <v>2185</v>
      </c>
      <c r="H1543" s="160">
        <v>95.89</v>
      </c>
      <c r="I1543" s="161"/>
      <c r="L1543" s="157"/>
      <c r="M1543" s="162"/>
      <c r="T1543" s="163"/>
      <c r="AT1543" s="158" t="s">
        <v>170</v>
      </c>
      <c r="AU1543" s="158" t="s">
        <v>92</v>
      </c>
      <c r="AV1543" s="13" t="s">
        <v>92</v>
      </c>
      <c r="AW1543" s="13" t="s">
        <v>39</v>
      </c>
      <c r="AX1543" s="13" t="s">
        <v>83</v>
      </c>
      <c r="AY1543" s="158" t="s">
        <v>161</v>
      </c>
    </row>
    <row r="1544" spans="2:51" s="13" customFormat="1" ht="11.25">
      <c r="B1544" s="157"/>
      <c r="D1544" s="151" t="s">
        <v>170</v>
      </c>
      <c r="E1544" s="158" t="s">
        <v>1</v>
      </c>
      <c r="F1544" s="159" t="s">
        <v>2186</v>
      </c>
      <c r="H1544" s="160">
        <v>176.655</v>
      </c>
      <c r="I1544" s="161"/>
      <c r="L1544" s="157"/>
      <c r="M1544" s="162"/>
      <c r="T1544" s="163"/>
      <c r="AT1544" s="158" t="s">
        <v>170</v>
      </c>
      <c r="AU1544" s="158" t="s">
        <v>92</v>
      </c>
      <c r="AV1544" s="13" t="s">
        <v>92</v>
      </c>
      <c r="AW1544" s="13" t="s">
        <v>39</v>
      </c>
      <c r="AX1544" s="13" t="s">
        <v>83</v>
      </c>
      <c r="AY1544" s="158" t="s">
        <v>161</v>
      </c>
    </row>
    <row r="1545" spans="2:51" s="13" customFormat="1" ht="11.25">
      <c r="B1545" s="157"/>
      <c r="D1545" s="151" t="s">
        <v>170</v>
      </c>
      <c r="E1545" s="158" t="s">
        <v>1</v>
      </c>
      <c r="F1545" s="159" t="s">
        <v>2187</v>
      </c>
      <c r="H1545" s="160">
        <v>176.655</v>
      </c>
      <c r="I1545" s="161"/>
      <c r="L1545" s="157"/>
      <c r="M1545" s="162"/>
      <c r="T1545" s="163"/>
      <c r="AT1545" s="158" t="s">
        <v>170</v>
      </c>
      <c r="AU1545" s="158" t="s">
        <v>92</v>
      </c>
      <c r="AV1545" s="13" t="s">
        <v>92</v>
      </c>
      <c r="AW1545" s="13" t="s">
        <v>39</v>
      </c>
      <c r="AX1545" s="13" t="s">
        <v>83</v>
      </c>
      <c r="AY1545" s="158" t="s">
        <v>161</v>
      </c>
    </row>
    <row r="1546" spans="2:51" s="13" customFormat="1" ht="11.25">
      <c r="B1546" s="157"/>
      <c r="D1546" s="151" t="s">
        <v>170</v>
      </c>
      <c r="E1546" s="158" t="s">
        <v>1</v>
      </c>
      <c r="F1546" s="159" t="s">
        <v>2188</v>
      </c>
      <c r="H1546" s="160">
        <v>176.655</v>
      </c>
      <c r="I1546" s="161"/>
      <c r="L1546" s="157"/>
      <c r="M1546" s="162"/>
      <c r="T1546" s="163"/>
      <c r="AT1546" s="158" t="s">
        <v>170</v>
      </c>
      <c r="AU1546" s="158" t="s">
        <v>92</v>
      </c>
      <c r="AV1546" s="13" t="s">
        <v>92</v>
      </c>
      <c r="AW1546" s="13" t="s">
        <v>39</v>
      </c>
      <c r="AX1546" s="13" t="s">
        <v>83</v>
      </c>
      <c r="AY1546" s="158" t="s">
        <v>161</v>
      </c>
    </row>
    <row r="1547" spans="2:51" s="13" customFormat="1" ht="11.25">
      <c r="B1547" s="157"/>
      <c r="D1547" s="151" t="s">
        <v>170</v>
      </c>
      <c r="E1547" s="158" t="s">
        <v>1</v>
      </c>
      <c r="F1547" s="159" t="s">
        <v>2189</v>
      </c>
      <c r="H1547" s="160">
        <v>33.94</v>
      </c>
      <c r="I1547" s="161"/>
      <c r="L1547" s="157"/>
      <c r="M1547" s="162"/>
      <c r="T1547" s="163"/>
      <c r="AT1547" s="158" t="s">
        <v>170</v>
      </c>
      <c r="AU1547" s="158" t="s">
        <v>92</v>
      </c>
      <c r="AV1547" s="13" t="s">
        <v>92</v>
      </c>
      <c r="AW1547" s="13" t="s">
        <v>39</v>
      </c>
      <c r="AX1547" s="13" t="s">
        <v>83</v>
      </c>
      <c r="AY1547" s="158" t="s">
        <v>161</v>
      </c>
    </row>
    <row r="1548" spans="2:51" s="13" customFormat="1" ht="11.25">
      <c r="B1548" s="157"/>
      <c r="D1548" s="151" t="s">
        <v>170</v>
      </c>
      <c r="E1548" s="158" t="s">
        <v>1</v>
      </c>
      <c r="F1548" s="159" t="s">
        <v>2190</v>
      </c>
      <c r="H1548" s="160">
        <v>18.78</v>
      </c>
      <c r="I1548" s="161"/>
      <c r="L1548" s="157"/>
      <c r="M1548" s="162"/>
      <c r="T1548" s="163"/>
      <c r="AT1548" s="158" t="s">
        <v>170</v>
      </c>
      <c r="AU1548" s="158" t="s">
        <v>92</v>
      </c>
      <c r="AV1548" s="13" t="s">
        <v>92</v>
      </c>
      <c r="AW1548" s="13" t="s">
        <v>39</v>
      </c>
      <c r="AX1548" s="13" t="s">
        <v>83</v>
      </c>
      <c r="AY1548" s="158" t="s">
        <v>161</v>
      </c>
    </row>
    <row r="1549" spans="2:51" s="13" customFormat="1" ht="11.25">
      <c r="B1549" s="157"/>
      <c r="D1549" s="151" t="s">
        <v>170</v>
      </c>
      <c r="E1549" s="158" t="s">
        <v>1</v>
      </c>
      <c r="F1549" s="159" t="s">
        <v>2191</v>
      </c>
      <c r="H1549" s="160">
        <v>51.555</v>
      </c>
      <c r="I1549" s="161"/>
      <c r="L1549" s="157"/>
      <c r="M1549" s="162"/>
      <c r="T1549" s="163"/>
      <c r="AT1549" s="158" t="s">
        <v>170</v>
      </c>
      <c r="AU1549" s="158" t="s">
        <v>92</v>
      </c>
      <c r="AV1549" s="13" t="s">
        <v>92</v>
      </c>
      <c r="AW1549" s="13" t="s">
        <v>39</v>
      </c>
      <c r="AX1549" s="13" t="s">
        <v>83</v>
      </c>
      <c r="AY1549" s="158" t="s">
        <v>161</v>
      </c>
    </row>
    <row r="1550" spans="2:51" s="15" customFormat="1" ht="11.25">
      <c r="B1550" s="174"/>
      <c r="D1550" s="151" t="s">
        <v>170</v>
      </c>
      <c r="E1550" s="175" t="s">
        <v>1</v>
      </c>
      <c r="F1550" s="176" t="s">
        <v>377</v>
      </c>
      <c r="H1550" s="177">
        <v>1942.56</v>
      </c>
      <c r="I1550" s="178"/>
      <c r="L1550" s="174"/>
      <c r="M1550" s="179"/>
      <c r="T1550" s="180"/>
      <c r="AT1550" s="175" t="s">
        <v>170</v>
      </c>
      <c r="AU1550" s="175" t="s">
        <v>92</v>
      </c>
      <c r="AV1550" s="15" t="s">
        <v>100</v>
      </c>
      <c r="AW1550" s="15" t="s">
        <v>39</v>
      </c>
      <c r="AX1550" s="15" t="s">
        <v>83</v>
      </c>
      <c r="AY1550" s="175" t="s">
        <v>161</v>
      </c>
    </row>
    <row r="1551" spans="2:51" s="12" customFormat="1" ht="11.25">
      <c r="B1551" s="150"/>
      <c r="D1551" s="151" t="s">
        <v>170</v>
      </c>
      <c r="E1551" s="152" t="s">
        <v>1</v>
      </c>
      <c r="F1551" s="153" t="s">
        <v>2192</v>
      </c>
      <c r="H1551" s="152" t="s">
        <v>1</v>
      </c>
      <c r="I1551" s="154"/>
      <c r="L1551" s="150"/>
      <c r="M1551" s="155"/>
      <c r="T1551" s="156"/>
      <c r="AT1551" s="152" t="s">
        <v>170</v>
      </c>
      <c r="AU1551" s="152" t="s">
        <v>92</v>
      </c>
      <c r="AV1551" s="12" t="s">
        <v>90</v>
      </c>
      <c r="AW1551" s="12" t="s">
        <v>39</v>
      </c>
      <c r="AX1551" s="12" t="s">
        <v>83</v>
      </c>
      <c r="AY1551" s="152" t="s">
        <v>161</v>
      </c>
    </row>
    <row r="1552" spans="2:51" s="13" customFormat="1" ht="11.25">
      <c r="B1552" s="157"/>
      <c r="D1552" s="151" t="s">
        <v>170</v>
      </c>
      <c r="E1552" s="158" t="s">
        <v>1</v>
      </c>
      <c r="F1552" s="159" t="s">
        <v>2193</v>
      </c>
      <c r="H1552" s="160">
        <v>169.245</v>
      </c>
      <c r="I1552" s="161"/>
      <c r="L1552" s="157"/>
      <c r="M1552" s="162"/>
      <c r="T1552" s="163"/>
      <c r="AT1552" s="158" t="s">
        <v>170</v>
      </c>
      <c r="AU1552" s="158" t="s">
        <v>92</v>
      </c>
      <c r="AV1552" s="13" t="s">
        <v>92</v>
      </c>
      <c r="AW1552" s="13" t="s">
        <v>39</v>
      </c>
      <c r="AX1552" s="13" t="s">
        <v>83</v>
      </c>
      <c r="AY1552" s="158" t="s">
        <v>161</v>
      </c>
    </row>
    <row r="1553" spans="2:51" s="13" customFormat="1" ht="11.25">
      <c r="B1553" s="157"/>
      <c r="D1553" s="151" t="s">
        <v>170</v>
      </c>
      <c r="E1553" s="158" t="s">
        <v>1</v>
      </c>
      <c r="F1553" s="159" t="s">
        <v>2194</v>
      </c>
      <c r="H1553" s="160">
        <v>106.21</v>
      </c>
      <c r="I1553" s="161"/>
      <c r="L1553" s="157"/>
      <c r="M1553" s="162"/>
      <c r="T1553" s="163"/>
      <c r="AT1553" s="158" t="s">
        <v>170</v>
      </c>
      <c r="AU1553" s="158" t="s">
        <v>92</v>
      </c>
      <c r="AV1553" s="13" t="s">
        <v>92</v>
      </c>
      <c r="AW1553" s="13" t="s">
        <v>39</v>
      </c>
      <c r="AX1553" s="13" t="s">
        <v>83</v>
      </c>
      <c r="AY1553" s="158" t="s">
        <v>161</v>
      </c>
    </row>
    <row r="1554" spans="2:51" s="13" customFormat="1" ht="22.5">
      <c r="B1554" s="157"/>
      <c r="D1554" s="151" t="s">
        <v>170</v>
      </c>
      <c r="E1554" s="158" t="s">
        <v>1</v>
      </c>
      <c r="F1554" s="159" t="s">
        <v>2195</v>
      </c>
      <c r="H1554" s="160">
        <v>571.62300000000005</v>
      </c>
      <c r="I1554" s="161"/>
      <c r="L1554" s="157"/>
      <c r="M1554" s="162"/>
      <c r="T1554" s="163"/>
      <c r="AT1554" s="158" t="s">
        <v>170</v>
      </c>
      <c r="AU1554" s="158" t="s">
        <v>92</v>
      </c>
      <c r="AV1554" s="13" t="s">
        <v>92</v>
      </c>
      <c r="AW1554" s="13" t="s">
        <v>39</v>
      </c>
      <c r="AX1554" s="13" t="s">
        <v>83</v>
      </c>
      <c r="AY1554" s="158" t="s">
        <v>161</v>
      </c>
    </row>
    <row r="1555" spans="2:51" s="13" customFormat="1" ht="11.25">
      <c r="B1555" s="157"/>
      <c r="D1555" s="151" t="s">
        <v>170</v>
      </c>
      <c r="E1555" s="158" t="s">
        <v>1</v>
      </c>
      <c r="F1555" s="159" t="s">
        <v>2196</v>
      </c>
      <c r="H1555" s="160">
        <v>133.5</v>
      </c>
      <c r="I1555" s="161"/>
      <c r="L1555" s="157"/>
      <c r="M1555" s="162"/>
      <c r="T1555" s="163"/>
      <c r="AT1555" s="158" t="s">
        <v>170</v>
      </c>
      <c r="AU1555" s="158" t="s">
        <v>92</v>
      </c>
      <c r="AV1555" s="13" t="s">
        <v>92</v>
      </c>
      <c r="AW1555" s="13" t="s">
        <v>39</v>
      </c>
      <c r="AX1555" s="13" t="s">
        <v>83</v>
      </c>
      <c r="AY1555" s="158" t="s">
        <v>161</v>
      </c>
    </row>
    <row r="1556" spans="2:51" s="13" customFormat="1" ht="11.25">
      <c r="B1556" s="157"/>
      <c r="D1556" s="151" t="s">
        <v>170</v>
      </c>
      <c r="E1556" s="158" t="s">
        <v>1</v>
      </c>
      <c r="F1556" s="159" t="s">
        <v>2197</v>
      </c>
      <c r="H1556" s="160">
        <v>55.563000000000002</v>
      </c>
      <c r="I1556" s="161"/>
      <c r="L1556" s="157"/>
      <c r="M1556" s="162"/>
      <c r="T1556" s="163"/>
      <c r="AT1556" s="158" t="s">
        <v>170</v>
      </c>
      <c r="AU1556" s="158" t="s">
        <v>92</v>
      </c>
      <c r="AV1556" s="13" t="s">
        <v>92</v>
      </c>
      <c r="AW1556" s="13" t="s">
        <v>39</v>
      </c>
      <c r="AX1556" s="13" t="s">
        <v>83</v>
      </c>
      <c r="AY1556" s="158" t="s">
        <v>161</v>
      </c>
    </row>
    <row r="1557" spans="2:51" s="13" customFormat="1" ht="11.25">
      <c r="B1557" s="157"/>
      <c r="D1557" s="151" t="s">
        <v>170</v>
      </c>
      <c r="E1557" s="158" t="s">
        <v>1</v>
      </c>
      <c r="F1557" s="159" t="s">
        <v>2198</v>
      </c>
      <c r="H1557" s="160">
        <v>90.715000000000003</v>
      </c>
      <c r="I1557" s="161"/>
      <c r="L1557" s="157"/>
      <c r="M1557" s="162"/>
      <c r="T1557" s="163"/>
      <c r="AT1557" s="158" t="s">
        <v>170</v>
      </c>
      <c r="AU1557" s="158" t="s">
        <v>92</v>
      </c>
      <c r="AV1557" s="13" t="s">
        <v>92</v>
      </c>
      <c r="AW1557" s="13" t="s">
        <v>39</v>
      </c>
      <c r="AX1557" s="13" t="s">
        <v>83</v>
      </c>
      <c r="AY1557" s="158" t="s">
        <v>161</v>
      </c>
    </row>
    <row r="1558" spans="2:51" s="13" customFormat="1" ht="11.25">
      <c r="B1558" s="157"/>
      <c r="D1558" s="151" t="s">
        <v>170</v>
      </c>
      <c r="E1558" s="158" t="s">
        <v>1</v>
      </c>
      <c r="F1558" s="159" t="s">
        <v>2199</v>
      </c>
      <c r="H1558" s="160">
        <v>45.24</v>
      </c>
      <c r="I1558" s="161"/>
      <c r="L1558" s="157"/>
      <c r="M1558" s="162"/>
      <c r="T1558" s="163"/>
      <c r="AT1558" s="158" t="s">
        <v>170</v>
      </c>
      <c r="AU1558" s="158" t="s">
        <v>92</v>
      </c>
      <c r="AV1558" s="13" t="s">
        <v>92</v>
      </c>
      <c r="AW1558" s="13" t="s">
        <v>39</v>
      </c>
      <c r="AX1558" s="13" t="s">
        <v>83</v>
      </c>
      <c r="AY1558" s="158" t="s">
        <v>161</v>
      </c>
    </row>
    <row r="1559" spans="2:51" s="13" customFormat="1" ht="11.25">
      <c r="B1559" s="157"/>
      <c r="D1559" s="151" t="s">
        <v>170</v>
      </c>
      <c r="E1559" s="158" t="s">
        <v>1</v>
      </c>
      <c r="F1559" s="159" t="s">
        <v>2200</v>
      </c>
      <c r="H1559" s="160">
        <v>176.655</v>
      </c>
      <c r="I1559" s="161"/>
      <c r="L1559" s="157"/>
      <c r="M1559" s="162"/>
      <c r="T1559" s="163"/>
      <c r="AT1559" s="158" t="s">
        <v>170</v>
      </c>
      <c r="AU1559" s="158" t="s">
        <v>92</v>
      </c>
      <c r="AV1559" s="13" t="s">
        <v>92</v>
      </c>
      <c r="AW1559" s="13" t="s">
        <v>39</v>
      </c>
      <c r="AX1559" s="13" t="s">
        <v>83</v>
      </c>
      <c r="AY1559" s="158" t="s">
        <v>161</v>
      </c>
    </row>
    <row r="1560" spans="2:51" s="13" customFormat="1" ht="11.25">
      <c r="B1560" s="157"/>
      <c r="D1560" s="151" t="s">
        <v>170</v>
      </c>
      <c r="E1560" s="158" t="s">
        <v>1</v>
      </c>
      <c r="F1560" s="159" t="s">
        <v>2201</v>
      </c>
      <c r="H1560" s="160">
        <v>176.655</v>
      </c>
      <c r="I1560" s="161"/>
      <c r="L1560" s="157"/>
      <c r="M1560" s="162"/>
      <c r="T1560" s="163"/>
      <c r="AT1560" s="158" t="s">
        <v>170</v>
      </c>
      <c r="AU1560" s="158" t="s">
        <v>92</v>
      </c>
      <c r="AV1560" s="13" t="s">
        <v>92</v>
      </c>
      <c r="AW1560" s="13" t="s">
        <v>39</v>
      </c>
      <c r="AX1560" s="13" t="s">
        <v>83</v>
      </c>
      <c r="AY1560" s="158" t="s">
        <v>161</v>
      </c>
    </row>
    <row r="1561" spans="2:51" s="13" customFormat="1" ht="11.25">
      <c r="B1561" s="157"/>
      <c r="D1561" s="151" t="s">
        <v>170</v>
      </c>
      <c r="E1561" s="158" t="s">
        <v>1</v>
      </c>
      <c r="F1561" s="159" t="s">
        <v>2202</v>
      </c>
      <c r="H1561" s="160">
        <v>178.75</v>
      </c>
      <c r="I1561" s="161"/>
      <c r="L1561" s="157"/>
      <c r="M1561" s="162"/>
      <c r="T1561" s="163"/>
      <c r="AT1561" s="158" t="s">
        <v>170</v>
      </c>
      <c r="AU1561" s="158" t="s">
        <v>92</v>
      </c>
      <c r="AV1561" s="13" t="s">
        <v>92</v>
      </c>
      <c r="AW1561" s="13" t="s">
        <v>39</v>
      </c>
      <c r="AX1561" s="13" t="s">
        <v>83</v>
      </c>
      <c r="AY1561" s="158" t="s">
        <v>161</v>
      </c>
    </row>
    <row r="1562" spans="2:51" s="13" customFormat="1" ht="11.25">
      <c r="B1562" s="157"/>
      <c r="D1562" s="151" t="s">
        <v>170</v>
      </c>
      <c r="E1562" s="158" t="s">
        <v>1</v>
      </c>
      <c r="F1562" s="159" t="s">
        <v>2203</v>
      </c>
      <c r="H1562" s="160">
        <v>33.94</v>
      </c>
      <c r="I1562" s="161"/>
      <c r="L1562" s="157"/>
      <c r="M1562" s="162"/>
      <c r="T1562" s="163"/>
      <c r="AT1562" s="158" t="s">
        <v>170</v>
      </c>
      <c r="AU1562" s="158" t="s">
        <v>92</v>
      </c>
      <c r="AV1562" s="13" t="s">
        <v>92</v>
      </c>
      <c r="AW1562" s="13" t="s">
        <v>39</v>
      </c>
      <c r="AX1562" s="13" t="s">
        <v>83</v>
      </c>
      <c r="AY1562" s="158" t="s">
        <v>161</v>
      </c>
    </row>
    <row r="1563" spans="2:51" s="13" customFormat="1" ht="11.25">
      <c r="B1563" s="157"/>
      <c r="D1563" s="151" t="s">
        <v>170</v>
      </c>
      <c r="E1563" s="158" t="s">
        <v>1</v>
      </c>
      <c r="F1563" s="159" t="s">
        <v>2204</v>
      </c>
      <c r="H1563" s="160">
        <v>59.185000000000002</v>
      </c>
      <c r="I1563" s="161"/>
      <c r="L1563" s="157"/>
      <c r="M1563" s="162"/>
      <c r="T1563" s="163"/>
      <c r="AT1563" s="158" t="s">
        <v>170</v>
      </c>
      <c r="AU1563" s="158" t="s">
        <v>92</v>
      </c>
      <c r="AV1563" s="13" t="s">
        <v>92</v>
      </c>
      <c r="AW1563" s="13" t="s">
        <v>39</v>
      </c>
      <c r="AX1563" s="13" t="s">
        <v>83</v>
      </c>
      <c r="AY1563" s="158" t="s">
        <v>161</v>
      </c>
    </row>
    <row r="1564" spans="2:51" s="15" customFormat="1" ht="11.25">
      <c r="B1564" s="174"/>
      <c r="D1564" s="151" t="s">
        <v>170</v>
      </c>
      <c r="E1564" s="175" t="s">
        <v>1</v>
      </c>
      <c r="F1564" s="176" t="s">
        <v>377</v>
      </c>
      <c r="H1564" s="177">
        <v>1797.2809999999999</v>
      </c>
      <c r="I1564" s="178"/>
      <c r="L1564" s="174"/>
      <c r="M1564" s="179"/>
      <c r="T1564" s="180"/>
      <c r="AT1564" s="175" t="s">
        <v>170</v>
      </c>
      <c r="AU1564" s="175" t="s">
        <v>92</v>
      </c>
      <c r="AV1564" s="15" t="s">
        <v>100</v>
      </c>
      <c r="AW1564" s="15" t="s">
        <v>39</v>
      </c>
      <c r="AX1564" s="15" t="s">
        <v>83</v>
      </c>
      <c r="AY1564" s="175" t="s">
        <v>161</v>
      </c>
    </row>
    <row r="1565" spans="2:51" s="12" customFormat="1" ht="11.25">
      <c r="B1565" s="150"/>
      <c r="D1565" s="151" t="s">
        <v>170</v>
      </c>
      <c r="E1565" s="152" t="s">
        <v>1</v>
      </c>
      <c r="F1565" s="153" t="s">
        <v>2205</v>
      </c>
      <c r="H1565" s="152" t="s">
        <v>1</v>
      </c>
      <c r="I1565" s="154"/>
      <c r="L1565" s="150"/>
      <c r="M1565" s="155"/>
      <c r="T1565" s="156"/>
      <c r="AT1565" s="152" t="s">
        <v>170</v>
      </c>
      <c r="AU1565" s="152" t="s">
        <v>92</v>
      </c>
      <c r="AV1565" s="12" t="s">
        <v>90</v>
      </c>
      <c r="AW1565" s="12" t="s">
        <v>39</v>
      </c>
      <c r="AX1565" s="12" t="s">
        <v>83</v>
      </c>
      <c r="AY1565" s="152" t="s">
        <v>161</v>
      </c>
    </row>
    <row r="1566" spans="2:51" s="13" customFormat="1" ht="11.25">
      <c r="B1566" s="157"/>
      <c r="D1566" s="151" t="s">
        <v>170</v>
      </c>
      <c r="E1566" s="158" t="s">
        <v>1</v>
      </c>
      <c r="F1566" s="159" t="s">
        <v>2206</v>
      </c>
      <c r="H1566" s="160">
        <v>152.73500000000001</v>
      </c>
      <c r="I1566" s="161"/>
      <c r="L1566" s="157"/>
      <c r="M1566" s="162"/>
      <c r="T1566" s="163"/>
      <c r="AT1566" s="158" t="s">
        <v>170</v>
      </c>
      <c r="AU1566" s="158" t="s">
        <v>92</v>
      </c>
      <c r="AV1566" s="13" t="s">
        <v>92</v>
      </c>
      <c r="AW1566" s="13" t="s">
        <v>39</v>
      </c>
      <c r="AX1566" s="13" t="s">
        <v>83</v>
      </c>
      <c r="AY1566" s="158" t="s">
        <v>161</v>
      </c>
    </row>
    <row r="1567" spans="2:51" s="13" customFormat="1" ht="11.25">
      <c r="B1567" s="157"/>
      <c r="D1567" s="151" t="s">
        <v>170</v>
      </c>
      <c r="E1567" s="158" t="s">
        <v>1</v>
      </c>
      <c r="F1567" s="159" t="s">
        <v>2207</v>
      </c>
      <c r="H1567" s="160">
        <v>84.605000000000004</v>
      </c>
      <c r="I1567" s="161"/>
      <c r="L1567" s="157"/>
      <c r="M1567" s="162"/>
      <c r="T1567" s="163"/>
      <c r="AT1567" s="158" t="s">
        <v>170</v>
      </c>
      <c r="AU1567" s="158" t="s">
        <v>92</v>
      </c>
      <c r="AV1567" s="13" t="s">
        <v>92</v>
      </c>
      <c r="AW1567" s="13" t="s">
        <v>39</v>
      </c>
      <c r="AX1567" s="13" t="s">
        <v>83</v>
      </c>
      <c r="AY1567" s="158" t="s">
        <v>161</v>
      </c>
    </row>
    <row r="1568" spans="2:51" s="13" customFormat="1" ht="11.25">
      <c r="B1568" s="157"/>
      <c r="D1568" s="151" t="s">
        <v>170</v>
      </c>
      <c r="E1568" s="158" t="s">
        <v>1</v>
      </c>
      <c r="F1568" s="159" t="s">
        <v>2208</v>
      </c>
      <c r="H1568" s="160">
        <v>156.51</v>
      </c>
      <c r="I1568" s="161"/>
      <c r="L1568" s="157"/>
      <c r="M1568" s="162"/>
      <c r="T1568" s="163"/>
      <c r="AT1568" s="158" t="s">
        <v>170</v>
      </c>
      <c r="AU1568" s="158" t="s">
        <v>92</v>
      </c>
      <c r="AV1568" s="13" t="s">
        <v>92</v>
      </c>
      <c r="AW1568" s="13" t="s">
        <v>39</v>
      </c>
      <c r="AX1568" s="13" t="s">
        <v>83</v>
      </c>
      <c r="AY1568" s="158" t="s">
        <v>161</v>
      </c>
    </row>
    <row r="1569" spans="2:65" s="13" customFormat="1" ht="11.25">
      <c r="B1569" s="157"/>
      <c r="D1569" s="151" t="s">
        <v>170</v>
      </c>
      <c r="E1569" s="158" t="s">
        <v>1</v>
      </c>
      <c r="F1569" s="159" t="s">
        <v>2209</v>
      </c>
      <c r="H1569" s="160">
        <v>150.27500000000001</v>
      </c>
      <c r="I1569" s="161"/>
      <c r="L1569" s="157"/>
      <c r="M1569" s="162"/>
      <c r="T1569" s="163"/>
      <c r="AT1569" s="158" t="s">
        <v>170</v>
      </c>
      <c r="AU1569" s="158" t="s">
        <v>92</v>
      </c>
      <c r="AV1569" s="13" t="s">
        <v>92</v>
      </c>
      <c r="AW1569" s="13" t="s">
        <v>39</v>
      </c>
      <c r="AX1569" s="13" t="s">
        <v>83</v>
      </c>
      <c r="AY1569" s="158" t="s">
        <v>161</v>
      </c>
    </row>
    <row r="1570" spans="2:65" s="13" customFormat="1" ht="11.25">
      <c r="B1570" s="157"/>
      <c r="D1570" s="151" t="s">
        <v>170</v>
      </c>
      <c r="E1570" s="158" t="s">
        <v>1</v>
      </c>
      <c r="F1570" s="159" t="s">
        <v>2210</v>
      </c>
      <c r="H1570" s="160">
        <v>33.048000000000002</v>
      </c>
      <c r="I1570" s="161"/>
      <c r="L1570" s="157"/>
      <c r="M1570" s="162"/>
      <c r="T1570" s="163"/>
      <c r="AT1570" s="158" t="s">
        <v>170</v>
      </c>
      <c r="AU1570" s="158" t="s">
        <v>92</v>
      </c>
      <c r="AV1570" s="13" t="s">
        <v>92</v>
      </c>
      <c r="AW1570" s="13" t="s">
        <v>39</v>
      </c>
      <c r="AX1570" s="13" t="s">
        <v>83</v>
      </c>
      <c r="AY1570" s="158" t="s">
        <v>161</v>
      </c>
    </row>
    <row r="1571" spans="2:65" s="15" customFormat="1" ht="11.25">
      <c r="B1571" s="174"/>
      <c r="D1571" s="151" t="s">
        <v>170</v>
      </c>
      <c r="E1571" s="175" t="s">
        <v>1</v>
      </c>
      <c r="F1571" s="176" t="s">
        <v>377</v>
      </c>
      <c r="H1571" s="177">
        <v>577.173</v>
      </c>
      <c r="I1571" s="178"/>
      <c r="L1571" s="174"/>
      <c r="M1571" s="179"/>
      <c r="T1571" s="180"/>
      <c r="AT1571" s="175" t="s">
        <v>170</v>
      </c>
      <c r="AU1571" s="175" t="s">
        <v>92</v>
      </c>
      <c r="AV1571" s="15" t="s">
        <v>100</v>
      </c>
      <c r="AW1571" s="15" t="s">
        <v>39</v>
      </c>
      <c r="AX1571" s="15" t="s">
        <v>83</v>
      </c>
      <c r="AY1571" s="175" t="s">
        <v>161</v>
      </c>
    </row>
    <row r="1572" spans="2:65" s="14" customFormat="1" ht="11.25">
      <c r="B1572" s="167"/>
      <c r="D1572" s="151" t="s">
        <v>170</v>
      </c>
      <c r="E1572" s="168" t="s">
        <v>1</v>
      </c>
      <c r="F1572" s="169" t="s">
        <v>237</v>
      </c>
      <c r="H1572" s="170">
        <v>10187.387000000001</v>
      </c>
      <c r="I1572" s="171"/>
      <c r="L1572" s="167"/>
      <c r="M1572" s="172"/>
      <c r="T1572" s="173"/>
      <c r="AT1572" s="168" t="s">
        <v>170</v>
      </c>
      <c r="AU1572" s="168" t="s">
        <v>92</v>
      </c>
      <c r="AV1572" s="14" t="s">
        <v>168</v>
      </c>
      <c r="AW1572" s="14" t="s">
        <v>39</v>
      </c>
      <c r="AX1572" s="14" t="s">
        <v>90</v>
      </c>
      <c r="AY1572" s="168" t="s">
        <v>161</v>
      </c>
    </row>
    <row r="1573" spans="2:65" s="1" customFormat="1" ht="24.2" customHeight="1">
      <c r="B1573" s="33"/>
      <c r="C1573" s="137" t="s">
        <v>2235</v>
      </c>
      <c r="D1573" s="137" t="s">
        <v>163</v>
      </c>
      <c r="E1573" s="138" t="s">
        <v>2236</v>
      </c>
      <c r="F1573" s="139" t="s">
        <v>2237</v>
      </c>
      <c r="G1573" s="140" t="s">
        <v>188</v>
      </c>
      <c r="H1573" s="141">
        <v>1157.798</v>
      </c>
      <c r="I1573" s="142"/>
      <c r="J1573" s="143">
        <f>ROUND(I1573*H1573,2)</f>
        <v>0</v>
      </c>
      <c r="K1573" s="139" t="s">
        <v>167</v>
      </c>
      <c r="L1573" s="33"/>
      <c r="M1573" s="144" t="s">
        <v>1</v>
      </c>
      <c r="N1573" s="145" t="s">
        <v>48</v>
      </c>
      <c r="P1573" s="146">
        <f>O1573*H1573</f>
        <v>0</v>
      </c>
      <c r="Q1573" s="146">
        <v>2.0000000000000001E-4</v>
      </c>
      <c r="R1573" s="146">
        <f>Q1573*H1573</f>
        <v>0.2315596</v>
      </c>
      <c r="S1573" s="146">
        <v>0</v>
      </c>
      <c r="T1573" s="147">
        <f>S1573*H1573</f>
        <v>0</v>
      </c>
      <c r="AR1573" s="148" t="s">
        <v>242</v>
      </c>
      <c r="AT1573" s="148" t="s">
        <v>163</v>
      </c>
      <c r="AU1573" s="148" t="s">
        <v>92</v>
      </c>
      <c r="AY1573" s="17" t="s">
        <v>161</v>
      </c>
      <c r="BE1573" s="149">
        <f>IF(N1573="základní",J1573,0)</f>
        <v>0</v>
      </c>
      <c r="BF1573" s="149">
        <f>IF(N1573="snížená",J1573,0)</f>
        <v>0</v>
      </c>
      <c r="BG1573" s="149">
        <f>IF(N1573="zákl. přenesená",J1573,0)</f>
        <v>0</v>
      </c>
      <c r="BH1573" s="149">
        <f>IF(N1573="sníž. přenesená",J1573,0)</f>
        <v>0</v>
      </c>
      <c r="BI1573" s="149">
        <f>IF(N1573="nulová",J1573,0)</f>
        <v>0</v>
      </c>
      <c r="BJ1573" s="17" t="s">
        <v>90</v>
      </c>
      <c r="BK1573" s="149">
        <f>ROUND(I1573*H1573,2)</f>
        <v>0</v>
      </c>
      <c r="BL1573" s="17" t="s">
        <v>242</v>
      </c>
      <c r="BM1573" s="148" t="s">
        <v>2238</v>
      </c>
    </row>
    <row r="1574" spans="2:65" s="12" customFormat="1" ht="11.25">
      <c r="B1574" s="150"/>
      <c r="D1574" s="151" t="s">
        <v>170</v>
      </c>
      <c r="E1574" s="152" t="s">
        <v>1</v>
      </c>
      <c r="F1574" s="153" t="s">
        <v>2106</v>
      </c>
      <c r="H1574" s="152" t="s">
        <v>1</v>
      </c>
      <c r="I1574" s="154"/>
      <c r="L1574" s="150"/>
      <c r="M1574" s="155"/>
      <c r="T1574" s="156"/>
      <c r="AT1574" s="152" t="s">
        <v>170</v>
      </c>
      <c r="AU1574" s="152" t="s">
        <v>92</v>
      </c>
      <c r="AV1574" s="12" t="s">
        <v>90</v>
      </c>
      <c r="AW1574" s="12" t="s">
        <v>39</v>
      </c>
      <c r="AX1574" s="12" t="s">
        <v>83</v>
      </c>
      <c r="AY1574" s="152" t="s">
        <v>161</v>
      </c>
    </row>
    <row r="1575" spans="2:65" s="13" customFormat="1" ht="11.25">
      <c r="B1575" s="157"/>
      <c r="D1575" s="151" t="s">
        <v>170</v>
      </c>
      <c r="E1575" s="158" t="s">
        <v>1</v>
      </c>
      <c r="F1575" s="159" t="s">
        <v>2214</v>
      </c>
      <c r="H1575" s="160">
        <v>29.12</v>
      </c>
      <c r="I1575" s="161"/>
      <c r="L1575" s="157"/>
      <c r="M1575" s="162"/>
      <c r="T1575" s="163"/>
      <c r="AT1575" s="158" t="s">
        <v>170</v>
      </c>
      <c r="AU1575" s="158" t="s">
        <v>92</v>
      </c>
      <c r="AV1575" s="13" t="s">
        <v>92</v>
      </c>
      <c r="AW1575" s="13" t="s">
        <v>39</v>
      </c>
      <c r="AX1575" s="13" t="s">
        <v>83</v>
      </c>
      <c r="AY1575" s="158" t="s">
        <v>161</v>
      </c>
    </row>
    <row r="1576" spans="2:65" s="13" customFormat="1" ht="11.25">
      <c r="B1576" s="157"/>
      <c r="D1576" s="151" t="s">
        <v>170</v>
      </c>
      <c r="E1576" s="158" t="s">
        <v>1</v>
      </c>
      <c r="F1576" s="159" t="s">
        <v>2215</v>
      </c>
      <c r="H1576" s="160">
        <v>51.863</v>
      </c>
      <c r="I1576" s="161"/>
      <c r="L1576" s="157"/>
      <c r="M1576" s="162"/>
      <c r="T1576" s="163"/>
      <c r="AT1576" s="158" t="s">
        <v>170</v>
      </c>
      <c r="AU1576" s="158" t="s">
        <v>92</v>
      </c>
      <c r="AV1576" s="13" t="s">
        <v>92</v>
      </c>
      <c r="AW1576" s="13" t="s">
        <v>39</v>
      </c>
      <c r="AX1576" s="13" t="s">
        <v>83</v>
      </c>
      <c r="AY1576" s="158" t="s">
        <v>161</v>
      </c>
    </row>
    <row r="1577" spans="2:65" s="15" customFormat="1" ht="11.25">
      <c r="B1577" s="174"/>
      <c r="D1577" s="151" t="s">
        <v>170</v>
      </c>
      <c r="E1577" s="175" t="s">
        <v>1</v>
      </c>
      <c r="F1577" s="176" t="s">
        <v>377</v>
      </c>
      <c r="H1577" s="177">
        <v>80.983000000000004</v>
      </c>
      <c r="I1577" s="178"/>
      <c r="L1577" s="174"/>
      <c r="M1577" s="179"/>
      <c r="T1577" s="180"/>
      <c r="AT1577" s="175" t="s">
        <v>170</v>
      </c>
      <c r="AU1577" s="175" t="s">
        <v>92</v>
      </c>
      <c r="AV1577" s="15" t="s">
        <v>100</v>
      </c>
      <c r="AW1577" s="15" t="s">
        <v>39</v>
      </c>
      <c r="AX1577" s="15" t="s">
        <v>83</v>
      </c>
      <c r="AY1577" s="175" t="s">
        <v>161</v>
      </c>
    </row>
    <row r="1578" spans="2:65" s="12" customFormat="1" ht="11.25">
      <c r="B1578" s="150"/>
      <c r="D1578" s="151" t="s">
        <v>170</v>
      </c>
      <c r="E1578" s="152" t="s">
        <v>1</v>
      </c>
      <c r="F1578" s="153" t="s">
        <v>2119</v>
      </c>
      <c r="H1578" s="152" t="s">
        <v>1</v>
      </c>
      <c r="I1578" s="154"/>
      <c r="L1578" s="150"/>
      <c r="M1578" s="155"/>
      <c r="T1578" s="156"/>
      <c r="AT1578" s="152" t="s">
        <v>170</v>
      </c>
      <c r="AU1578" s="152" t="s">
        <v>92</v>
      </c>
      <c r="AV1578" s="12" t="s">
        <v>90</v>
      </c>
      <c r="AW1578" s="12" t="s">
        <v>39</v>
      </c>
      <c r="AX1578" s="12" t="s">
        <v>83</v>
      </c>
      <c r="AY1578" s="152" t="s">
        <v>161</v>
      </c>
    </row>
    <row r="1579" spans="2:65" s="13" customFormat="1" ht="11.25">
      <c r="B1579" s="157"/>
      <c r="D1579" s="151" t="s">
        <v>170</v>
      </c>
      <c r="E1579" s="158" t="s">
        <v>1</v>
      </c>
      <c r="F1579" s="159" t="s">
        <v>2216</v>
      </c>
      <c r="H1579" s="160">
        <v>86.504999999999995</v>
      </c>
      <c r="I1579" s="161"/>
      <c r="L1579" s="157"/>
      <c r="M1579" s="162"/>
      <c r="T1579" s="163"/>
      <c r="AT1579" s="158" t="s">
        <v>170</v>
      </c>
      <c r="AU1579" s="158" t="s">
        <v>92</v>
      </c>
      <c r="AV1579" s="13" t="s">
        <v>92</v>
      </c>
      <c r="AW1579" s="13" t="s">
        <v>39</v>
      </c>
      <c r="AX1579" s="13" t="s">
        <v>83</v>
      </c>
      <c r="AY1579" s="158" t="s">
        <v>161</v>
      </c>
    </row>
    <row r="1580" spans="2:65" s="13" customFormat="1" ht="11.25">
      <c r="B1580" s="157"/>
      <c r="D1580" s="151" t="s">
        <v>170</v>
      </c>
      <c r="E1580" s="158" t="s">
        <v>1</v>
      </c>
      <c r="F1580" s="159" t="s">
        <v>2217</v>
      </c>
      <c r="H1580" s="160">
        <v>84.48</v>
      </c>
      <c r="I1580" s="161"/>
      <c r="L1580" s="157"/>
      <c r="M1580" s="162"/>
      <c r="T1580" s="163"/>
      <c r="AT1580" s="158" t="s">
        <v>170</v>
      </c>
      <c r="AU1580" s="158" t="s">
        <v>92</v>
      </c>
      <c r="AV1580" s="13" t="s">
        <v>92</v>
      </c>
      <c r="AW1580" s="13" t="s">
        <v>39</v>
      </c>
      <c r="AX1580" s="13" t="s">
        <v>83</v>
      </c>
      <c r="AY1580" s="158" t="s">
        <v>161</v>
      </c>
    </row>
    <row r="1581" spans="2:65" s="13" customFormat="1" ht="11.25">
      <c r="B1581" s="157"/>
      <c r="D1581" s="151" t="s">
        <v>170</v>
      </c>
      <c r="E1581" s="158" t="s">
        <v>1</v>
      </c>
      <c r="F1581" s="159" t="s">
        <v>2218</v>
      </c>
      <c r="H1581" s="160">
        <v>24.18</v>
      </c>
      <c r="I1581" s="161"/>
      <c r="L1581" s="157"/>
      <c r="M1581" s="162"/>
      <c r="T1581" s="163"/>
      <c r="AT1581" s="158" t="s">
        <v>170</v>
      </c>
      <c r="AU1581" s="158" t="s">
        <v>92</v>
      </c>
      <c r="AV1581" s="13" t="s">
        <v>92</v>
      </c>
      <c r="AW1581" s="13" t="s">
        <v>39</v>
      </c>
      <c r="AX1581" s="13" t="s">
        <v>83</v>
      </c>
      <c r="AY1581" s="158" t="s">
        <v>161</v>
      </c>
    </row>
    <row r="1582" spans="2:65" s="13" customFormat="1" ht="11.25">
      <c r="B1582" s="157"/>
      <c r="D1582" s="151" t="s">
        <v>170</v>
      </c>
      <c r="E1582" s="158" t="s">
        <v>1</v>
      </c>
      <c r="F1582" s="159" t="s">
        <v>2219</v>
      </c>
      <c r="H1582" s="160">
        <v>33.4</v>
      </c>
      <c r="I1582" s="161"/>
      <c r="L1582" s="157"/>
      <c r="M1582" s="162"/>
      <c r="T1582" s="163"/>
      <c r="AT1582" s="158" t="s">
        <v>170</v>
      </c>
      <c r="AU1582" s="158" t="s">
        <v>92</v>
      </c>
      <c r="AV1582" s="13" t="s">
        <v>92</v>
      </c>
      <c r="AW1582" s="13" t="s">
        <v>39</v>
      </c>
      <c r="AX1582" s="13" t="s">
        <v>83</v>
      </c>
      <c r="AY1582" s="158" t="s">
        <v>161</v>
      </c>
    </row>
    <row r="1583" spans="2:65" s="15" customFormat="1" ht="11.25">
      <c r="B1583" s="174"/>
      <c r="D1583" s="151" t="s">
        <v>170</v>
      </c>
      <c r="E1583" s="175" t="s">
        <v>1</v>
      </c>
      <c r="F1583" s="176" t="s">
        <v>377</v>
      </c>
      <c r="H1583" s="177">
        <v>228.565</v>
      </c>
      <c r="I1583" s="178"/>
      <c r="L1583" s="174"/>
      <c r="M1583" s="179"/>
      <c r="T1583" s="180"/>
      <c r="AT1583" s="175" t="s">
        <v>170</v>
      </c>
      <c r="AU1583" s="175" t="s">
        <v>92</v>
      </c>
      <c r="AV1583" s="15" t="s">
        <v>100</v>
      </c>
      <c r="AW1583" s="15" t="s">
        <v>39</v>
      </c>
      <c r="AX1583" s="15" t="s">
        <v>83</v>
      </c>
      <c r="AY1583" s="175" t="s">
        <v>161</v>
      </c>
    </row>
    <row r="1584" spans="2:65" s="12" customFormat="1" ht="11.25">
      <c r="B1584" s="150"/>
      <c r="D1584" s="151" t="s">
        <v>170</v>
      </c>
      <c r="E1584" s="152" t="s">
        <v>1</v>
      </c>
      <c r="F1584" s="153" t="s">
        <v>2155</v>
      </c>
      <c r="H1584" s="152" t="s">
        <v>1</v>
      </c>
      <c r="I1584" s="154"/>
      <c r="L1584" s="150"/>
      <c r="M1584" s="155"/>
      <c r="T1584" s="156"/>
      <c r="AT1584" s="152" t="s">
        <v>170</v>
      </c>
      <c r="AU1584" s="152" t="s">
        <v>92</v>
      </c>
      <c r="AV1584" s="12" t="s">
        <v>90</v>
      </c>
      <c r="AW1584" s="12" t="s">
        <v>39</v>
      </c>
      <c r="AX1584" s="12" t="s">
        <v>83</v>
      </c>
      <c r="AY1584" s="152" t="s">
        <v>161</v>
      </c>
    </row>
    <row r="1585" spans="2:65" s="13" customFormat="1" ht="11.25">
      <c r="B1585" s="157"/>
      <c r="D1585" s="151" t="s">
        <v>170</v>
      </c>
      <c r="E1585" s="158" t="s">
        <v>1</v>
      </c>
      <c r="F1585" s="159" t="s">
        <v>2220</v>
      </c>
      <c r="H1585" s="160">
        <v>164.13499999999999</v>
      </c>
      <c r="I1585" s="161"/>
      <c r="L1585" s="157"/>
      <c r="M1585" s="162"/>
      <c r="T1585" s="163"/>
      <c r="AT1585" s="158" t="s">
        <v>170</v>
      </c>
      <c r="AU1585" s="158" t="s">
        <v>92</v>
      </c>
      <c r="AV1585" s="13" t="s">
        <v>92</v>
      </c>
      <c r="AW1585" s="13" t="s">
        <v>39</v>
      </c>
      <c r="AX1585" s="13" t="s">
        <v>83</v>
      </c>
      <c r="AY1585" s="158" t="s">
        <v>161</v>
      </c>
    </row>
    <row r="1586" spans="2:65" s="13" customFormat="1" ht="11.25">
      <c r="B1586" s="157"/>
      <c r="D1586" s="151" t="s">
        <v>170</v>
      </c>
      <c r="E1586" s="158" t="s">
        <v>1</v>
      </c>
      <c r="F1586" s="159" t="s">
        <v>2221</v>
      </c>
      <c r="H1586" s="160">
        <v>92.875</v>
      </c>
      <c r="I1586" s="161"/>
      <c r="L1586" s="157"/>
      <c r="M1586" s="162"/>
      <c r="T1586" s="163"/>
      <c r="AT1586" s="158" t="s">
        <v>170</v>
      </c>
      <c r="AU1586" s="158" t="s">
        <v>92</v>
      </c>
      <c r="AV1586" s="13" t="s">
        <v>92</v>
      </c>
      <c r="AW1586" s="13" t="s">
        <v>39</v>
      </c>
      <c r="AX1586" s="13" t="s">
        <v>83</v>
      </c>
      <c r="AY1586" s="158" t="s">
        <v>161</v>
      </c>
    </row>
    <row r="1587" spans="2:65" s="15" customFormat="1" ht="11.25">
      <c r="B1587" s="174"/>
      <c r="D1587" s="151" t="s">
        <v>170</v>
      </c>
      <c r="E1587" s="175" t="s">
        <v>1</v>
      </c>
      <c r="F1587" s="176" t="s">
        <v>377</v>
      </c>
      <c r="H1587" s="177">
        <v>257.01</v>
      </c>
      <c r="I1587" s="178"/>
      <c r="L1587" s="174"/>
      <c r="M1587" s="179"/>
      <c r="T1587" s="180"/>
      <c r="AT1587" s="175" t="s">
        <v>170</v>
      </c>
      <c r="AU1587" s="175" t="s">
        <v>92</v>
      </c>
      <c r="AV1587" s="15" t="s">
        <v>100</v>
      </c>
      <c r="AW1587" s="15" t="s">
        <v>39</v>
      </c>
      <c r="AX1587" s="15" t="s">
        <v>83</v>
      </c>
      <c r="AY1587" s="175" t="s">
        <v>161</v>
      </c>
    </row>
    <row r="1588" spans="2:65" s="12" customFormat="1" ht="11.25">
      <c r="B1588" s="150"/>
      <c r="D1588" s="151" t="s">
        <v>170</v>
      </c>
      <c r="E1588" s="152" t="s">
        <v>1</v>
      </c>
      <c r="F1588" s="153" t="s">
        <v>2178</v>
      </c>
      <c r="H1588" s="152" t="s">
        <v>1</v>
      </c>
      <c r="I1588" s="154"/>
      <c r="L1588" s="150"/>
      <c r="M1588" s="155"/>
      <c r="T1588" s="156"/>
      <c r="AT1588" s="152" t="s">
        <v>170</v>
      </c>
      <c r="AU1588" s="152" t="s">
        <v>92</v>
      </c>
      <c r="AV1588" s="12" t="s">
        <v>90</v>
      </c>
      <c r="AW1588" s="12" t="s">
        <v>39</v>
      </c>
      <c r="AX1588" s="12" t="s">
        <v>83</v>
      </c>
      <c r="AY1588" s="152" t="s">
        <v>161</v>
      </c>
    </row>
    <row r="1589" spans="2:65" s="13" customFormat="1" ht="11.25">
      <c r="B1589" s="157"/>
      <c r="D1589" s="151" t="s">
        <v>170</v>
      </c>
      <c r="E1589" s="158" t="s">
        <v>1</v>
      </c>
      <c r="F1589" s="159" t="s">
        <v>2222</v>
      </c>
      <c r="H1589" s="160">
        <v>172.6</v>
      </c>
      <c r="I1589" s="161"/>
      <c r="L1589" s="157"/>
      <c r="M1589" s="162"/>
      <c r="T1589" s="163"/>
      <c r="AT1589" s="158" t="s">
        <v>170</v>
      </c>
      <c r="AU1589" s="158" t="s">
        <v>92</v>
      </c>
      <c r="AV1589" s="13" t="s">
        <v>92</v>
      </c>
      <c r="AW1589" s="13" t="s">
        <v>39</v>
      </c>
      <c r="AX1589" s="13" t="s">
        <v>83</v>
      </c>
      <c r="AY1589" s="158" t="s">
        <v>161</v>
      </c>
    </row>
    <row r="1590" spans="2:65" s="13" customFormat="1" ht="11.25">
      <c r="B1590" s="157"/>
      <c r="D1590" s="151" t="s">
        <v>170</v>
      </c>
      <c r="E1590" s="158" t="s">
        <v>1</v>
      </c>
      <c r="F1590" s="159" t="s">
        <v>2223</v>
      </c>
      <c r="H1590" s="160">
        <v>92.875</v>
      </c>
      <c r="I1590" s="161"/>
      <c r="L1590" s="157"/>
      <c r="M1590" s="162"/>
      <c r="T1590" s="163"/>
      <c r="AT1590" s="158" t="s">
        <v>170</v>
      </c>
      <c r="AU1590" s="158" t="s">
        <v>92</v>
      </c>
      <c r="AV1590" s="13" t="s">
        <v>92</v>
      </c>
      <c r="AW1590" s="13" t="s">
        <v>39</v>
      </c>
      <c r="AX1590" s="13" t="s">
        <v>83</v>
      </c>
      <c r="AY1590" s="158" t="s">
        <v>161</v>
      </c>
    </row>
    <row r="1591" spans="2:65" s="15" customFormat="1" ht="11.25">
      <c r="B1591" s="174"/>
      <c r="D1591" s="151" t="s">
        <v>170</v>
      </c>
      <c r="E1591" s="175" t="s">
        <v>1</v>
      </c>
      <c r="F1591" s="176" t="s">
        <v>377</v>
      </c>
      <c r="H1591" s="177">
        <v>265.47500000000002</v>
      </c>
      <c r="I1591" s="178"/>
      <c r="L1591" s="174"/>
      <c r="M1591" s="179"/>
      <c r="T1591" s="180"/>
      <c r="AT1591" s="175" t="s">
        <v>170</v>
      </c>
      <c r="AU1591" s="175" t="s">
        <v>92</v>
      </c>
      <c r="AV1591" s="15" t="s">
        <v>100</v>
      </c>
      <c r="AW1591" s="15" t="s">
        <v>39</v>
      </c>
      <c r="AX1591" s="15" t="s">
        <v>83</v>
      </c>
      <c r="AY1591" s="175" t="s">
        <v>161</v>
      </c>
    </row>
    <row r="1592" spans="2:65" s="12" customFormat="1" ht="11.25">
      <c r="B1592" s="150"/>
      <c r="D1592" s="151" t="s">
        <v>170</v>
      </c>
      <c r="E1592" s="152" t="s">
        <v>1</v>
      </c>
      <c r="F1592" s="153" t="s">
        <v>2224</v>
      </c>
      <c r="H1592" s="152" t="s">
        <v>1</v>
      </c>
      <c r="I1592" s="154"/>
      <c r="L1592" s="150"/>
      <c r="M1592" s="155"/>
      <c r="T1592" s="156"/>
      <c r="AT1592" s="152" t="s">
        <v>170</v>
      </c>
      <c r="AU1592" s="152" t="s">
        <v>92</v>
      </c>
      <c r="AV1592" s="12" t="s">
        <v>90</v>
      </c>
      <c r="AW1592" s="12" t="s">
        <v>39</v>
      </c>
      <c r="AX1592" s="12" t="s">
        <v>83</v>
      </c>
      <c r="AY1592" s="152" t="s">
        <v>161</v>
      </c>
    </row>
    <row r="1593" spans="2:65" s="13" customFormat="1" ht="11.25">
      <c r="B1593" s="157"/>
      <c r="D1593" s="151" t="s">
        <v>170</v>
      </c>
      <c r="E1593" s="158" t="s">
        <v>1</v>
      </c>
      <c r="F1593" s="159" t="s">
        <v>2225</v>
      </c>
      <c r="H1593" s="160">
        <v>125.47499999999999</v>
      </c>
      <c r="I1593" s="161"/>
      <c r="L1593" s="157"/>
      <c r="M1593" s="162"/>
      <c r="T1593" s="163"/>
      <c r="AT1593" s="158" t="s">
        <v>170</v>
      </c>
      <c r="AU1593" s="158" t="s">
        <v>92</v>
      </c>
      <c r="AV1593" s="13" t="s">
        <v>92</v>
      </c>
      <c r="AW1593" s="13" t="s">
        <v>39</v>
      </c>
      <c r="AX1593" s="13" t="s">
        <v>83</v>
      </c>
      <c r="AY1593" s="158" t="s">
        <v>161</v>
      </c>
    </row>
    <row r="1594" spans="2:65" s="13" customFormat="1" ht="11.25">
      <c r="B1594" s="157"/>
      <c r="D1594" s="151" t="s">
        <v>170</v>
      </c>
      <c r="E1594" s="158" t="s">
        <v>1</v>
      </c>
      <c r="F1594" s="159" t="s">
        <v>2226</v>
      </c>
      <c r="H1594" s="160">
        <v>106.88500000000001</v>
      </c>
      <c r="I1594" s="161"/>
      <c r="L1594" s="157"/>
      <c r="M1594" s="162"/>
      <c r="T1594" s="163"/>
      <c r="AT1594" s="158" t="s">
        <v>170</v>
      </c>
      <c r="AU1594" s="158" t="s">
        <v>92</v>
      </c>
      <c r="AV1594" s="13" t="s">
        <v>92</v>
      </c>
      <c r="AW1594" s="13" t="s">
        <v>39</v>
      </c>
      <c r="AX1594" s="13" t="s">
        <v>83</v>
      </c>
      <c r="AY1594" s="158" t="s">
        <v>161</v>
      </c>
    </row>
    <row r="1595" spans="2:65" s="13" customFormat="1" ht="11.25">
      <c r="B1595" s="157"/>
      <c r="D1595" s="151" t="s">
        <v>170</v>
      </c>
      <c r="E1595" s="158" t="s">
        <v>1</v>
      </c>
      <c r="F1595" s="159" t="s">
        <v>2227</v>
      </c>
      <c r="H1595" s="160">
        <v>93.405000000000001</v>
      </c>
      <c r="I1595" s="161"/>
      <c r="L1595" s="157"/>
      <c r="M1595" s="162"/>
      <c r="T1595" s="163"/>
      <c r="AT1595" s="158" t="s">
        <v>170</v>
      </c>
      <c r="AU1595" s="158" t="s">
        <v>92</v>
      </c>
      <c r="AV1595" s="13" t="s">
        <v>92</v>
      </c>
      <c r="AW1595" s="13" t="s">
        <v>39</v>
      </c>
      <c r="AX1595" s="13" t="s">
        <v>83</v>
      </c>
      <c r="AY1595" s="158" t="s">
        <v>161</v>
      </c>
    </row>
    <row r="1596" spans="2:65" s="15" customFormat="1" ht="11.25">
      <c r="B1596" s="174"/>
      <c r="D1596" s="151" t="s">
        <v>170</v>
      </c>
      <c r="E1596" s="175" t="s">
        <v>1</v>
      </c>
      <c r="F1596" s="176" t="s">
        <v>377</v>
      </c>
      <c r="H1596" s="177">
        <v>325.76499999999999</v>
      </c>
      <c r="I1596" s="178"/>
      <c r="L1596" s="174"/>
      <c r="M1596" s="179"/>
      <c r="T1596" s="180"/>
      <c r="AT1596" s="175" t="s">
        <v>170</v>
      </c>
      <c r="AU1596" s="175" t="s">
        <v>92</v>
      </c>
      <c r="AV1596" s="15" t="s">
        <v>100</v>
      </c>
      <c r="AW1596" s="15" t="s">
        <v>39</v>
      </c>
      <c r="AX1596" s="15" t="s">
        <v>83</v>
      </c>
      <c r="AY1596" s="175" t="s">
        <v>161</v>
      </c>
    </row>
    <row r="1597" spans="2:65" s="14" customFormat="1" ht="11.25">
      <c r="B1597" s="167"/>
      <c r="D1597" s="151" t="s">
        <v>170</v>
      </c>
      <c r="E1597" s="168" t="s">
        <v>1</v>
      </c>
      <c r="F1597" s="169" t="s">
        <v>237</v>
      </c>
      <c r="H1597" s="170">
        <v>1157.798</v>
      </c>
      <c r="I1597" s="171"/>
      <c r="L1597" s="167"/>
      <c r="M1597" s="172"/>
      <c r="T1597" s="173"/>
      <c r="AT1597" s="168" t="s">
        <v>170</v>
      </c>
      <c r="AU1597" s="168" t="s">
        <v>92</v>
      </c>
      <c r="AV1597" s="14" t="s">
        <v>168</v>
      </c>
      <c r="AW1597" s="14" t="s">
        <v>39</v>
      </c>
      <c r="AX1597" s="14" t="s">
        <v>90</v>
      </c>
      <c r="AY1597" s="168" t="s">
        <v>161</v>
      </c>
    </row>
    <row r="1598" spans="2:65" s="1" customFormat="1" ht="21.75" customHeight="1">
      <c r="B1598" s="33"/>
      <c r="C1598" s="137" t="s">
        <v>1527</v>
      </c>
      <c r="D1598" s="137" t="s">
        <v>163</v>
      </c>
      <c r="E1598" s="138" t="s">
        <v>2239</v>
      </c>
      <c r="F1598" s="139" t="s">
        <v>2240</v>
      </c>
      <c r="G1598" s="140" t="s">
        <v>188</v>
      </c>
      <c r="H1598" s="141">
        <v>10187.387000000001</v>
      </c>
      <c r="I1598" s="142"/>
      <c r="J1598" s="143">
        <f>ROUND(I1598*H1598,2)</f>
        <v>0</v>
      </c>
      <c r="K1598" s="139" t="s">
        <v>167</v>
      </c>
      <c r="L1598" s="33"/>
      <c r="M1598" s="144" t="s">
        <v>1</v>
      </c>
      <c r="N1598" s="145" t="s">
        <v>48</v>
      </c>
      <c r="P1598" s="146">
        <f>O1598*H1598</f>
        <v>0</v>
      </c>
      <c r="Q1598" s="146">
        <v>4.4000000000000002E-4</v>
      </c>
      <c r="R1598" s="146">
        <f>Q1598*H1598</f>
        <v>4.4824502800000001</v>
      </c>
      <c r="S1598" s="146">
        <v>0</v>
      </c>
      <c r="T1598" s="147">
        <f>S1598*H1598</f>
        <v>0</v>
      </c>
      <c r="AR1598" s="148" t="s">
        <v>242</v>
      </c>
      <c r="AT1598" s="148" t="s">
        <v>163</v>
      </c>
      <c r="AU1598" s="148" t="s">
        <v>92</v>
      </c>
      <c r="AY1598" s="17" t="s">
        <v>161</v>
      </c>
      <c r="BE1598" s="149">
        <f>IF(N1598="základní",J1598,0)</f>
        <v>0</v>
      </c>
      <c r="BF1598" s="149">
        <f>IF(N1598="snížená",J1598,0)</f>
        <v>0</v>
      </c>
      <c r="BG1598" s="149">
        <f>IF(N1598="zákl. přenesená",J1598,0)</f>
        <v>0</v>
      </c>
      <c r="BH1598" s="149">
        <f>IF(N1598="sníž. přenesená",J1598,0)</f>
        <v>0</v>
      </c>
      <c r="BI1598" s="149">
        <f>IF(N1598="nulová",J1598,0)</f>
        <v>0</v>
      </c>
      <c r="BJ1598" s="17" t="s">
        <v>90</v>
      </c>
      <c r="BK1598" s="149">
        <f>ROUND(I1598*H1598,2)</f>
        <v>0</v>
      </c>
      <c r="BL1598" s="17" t="s">
        <v>242</v>
      </c>
      <c r="BM1598" s="148" t="s">
        <v>2241</v>
      </c>
    </row>
    <row r="1599" spans="2:65" s="12" customFormat="1" ht="11.25">
      <c r="B1599" s="150"/>
      <c r="D1599" s="151" t="s">
        <v>170</v>
      </c>
      <c r="E1599" s="152" t="s">
        <v>1</v>
      </c>
      <c r="F1599" s="153" t="s">
        <v>2106</v>
      </c>
      <c r="H1599" s="152" t="s">
        <v>1</v>
      </c>
      <c r="I1599" s="154"/>
      <c r="L1599" s="150"/>
      <c r="M1599" s="155"/>
      <c r="T1599" s="156"/>
      <c r="AT1599" s="152" t="s">
        <v>170</v>
      </c>
      <c r="AU1599" s="152" t="s">
        <v>92</v>
      </c>
      <c r="AV1599" s="12" t="s">
        <v>90</v>
      </c>
      <c r="AW1599" s="12" t="s">
        <v>39</v>
      </c>
      <c r="AX1599" s="12" t="s">
        <v>83</v>
      </c>
      <c r="AY1599" s="152" t="s">
        <v>161</v>
      </c>
    </row>
    <row r="1600" spans="2:65" s="13" customFormat="1" ht="11.25">
      <c r="B1600" s="157"/>
      <c r="D1600" s="151" t="s">
        <v>170</v>
      </c>
      <c r="E1600" s="158" t="s">
        <v>1</v>
      </c>
      <c r="F1600" s="159" t="s">
        <v>2107</v>
      </c>
      <c r="H1600" s="160">
        <v>69</v>
      </c>
      <c r="I1600" s="161"/>
      <c r="L1600" s="157"/>
      <c r="M1600" s="162"/>
      <c r="T1600" s="163"/>
      <c r="AT1600" s="158" t="s">
        <v>170</v>
      </c>
      <c r="AU1600" s="158" t="s">
        <v>92</v>
      </c>
      <c r="AV1600" s="13" t="s">
        <v>92</v>
      </c>
      <c r="AW1600" s="13" t="s">
        <v>39</v>
      </c>
      <c r="AX1600" s="13" t="s">
        <v>83</v>
      </c>
      <c r="AY1600" s="158" t="s">
        <v>161</v>
      </c>
    </row>
    <row r="1601" spans="2:51" s="13" customFormat="1" ht="11.25">
      <c r="B1601" s="157"/>
      <c r="D1601" s="151" t="s">
        <v>170</v>
      </c>
      <c r="E1601" s="158" t="s">
        <v>1</v>
      </c>
      <c r="F1601" s="159" t="s">
        <v>2108</v>
      </c>
      <c r="H1601" s="160">
        <v>28.206</v>
      </c>
      <c r="I1601" s="161"/>
      <c r="L1601" s="157"/>
      <c r="M1601" s="162"/>
      <c r="T1601" s="163"/>
      <c r="AT1601" s="158" t="s">
        <v>170</v>
      </c>
      <c r="AU1601" s="158" t="s">
        <v>92</v>
      </c>
      <c r="AV1601" s="13" t="s">
        <v>92</v>
      </c>
      <c r="AW1601" s="13" t="s">
        <v>39</v>
      </c>
      <c r="AX1601" s="13" t="s">
        <v>83</v>
      </c>
      <c r="AY1601" s="158" t="s">
        <v>161</v>
      </c>
    </row>
    <row r="1602" spans="2:51" s="13" customFormat="1" ht="11.25">
      <c r="B1602" s="157"/>
      <c r="D1602" s="151" t="s">
        <v>170</v>
      </c>
      <c r="E1602" s="158" t="s">
        <v>1</v>
      </c>
      <c r="F1602" s="159" t="s">
        <v>2109</v>
      </c>
      <c r="H1602" s="160">
        <v>42.68</v>
      </c>
      <c r="I1602" s="161"/>
      <c r="L1602" s="157"/>
      <c r="M1602" s="162"/>
      <c r="T1602" s="163"/>
      <c r="AT1602" s="158" t="s">
        <v>170</v>
      </c>
      <c r="AU1602" s="158" t="s">
        <v>92</v>
      </c>
      <c r="AV1602" s="13" t="s">
        <v>92</v>
      </c>
      <c r="AW1602" s="13" t="s">
        <v>39</v>
      </c>
      <c r="AX1602" s="13" t="s">
        <v>83</v>
      </c>
      <c r="AY1602" s="158" t="s">
        <v>161</v>
      </c>
    </row>
    <row r="1603" spans="2:51" s="13" customFormat="1" ht="11.25">
      <c r="B1603" s="157"/>
      <c r="D1603" s="151" t="s">
        <v>170</v>
      </c>
      <c r="E1603" s="158" t="s">
        <v>1</v>
      </c>
      <c r="F1603" s="159" t="s">
        <v>2110</v>
      </c>
      <c r="H1603" s="160">
        <v>36.9</v>
      </c>
      <c r="I1603" s="161"/>
      <c r="L1603" s="157"/>
      <c r="M1603" s="162"/>
      <c r="T1603" s="163"/>
      <c r="AT1603" s="158" t="s">
        <v>170</v>
      </c>
      <c r="AU1603" s="158" t="s">
        <v>92</v>
      </c>
      <c r="AV1603" s="13" t="s">
        <v>92</v>
      </c>
      <c r="AW1603" s="13" t="s">
        <v>39</v>
      </c>
      <c r="AX1603" s="13" t="s">
        <v>83</v>
      </c>
      <c r="AY1603" s="158" t="s">
        <v>161</v>
      </c>
    </row>
    <row r="1604" spans="2:51" s="13" customFormat="1" ht="11.25">
      <c r="B1604" s="157"/>
      <c r="D1604" s="151" t="s">
        <v>170</v>
      </c>
      <c r="E1604" s="158" t="s">
        <v>1</v>
      </c>
      <c r="F1604" s="159" t="s">
        <v>2111</v>
      </c>
      <c r="H1604" s="160">
        <v>107.786</v>
      </c>
      <c r="I1604" s="161"/>
      <c r="L1604" s="157"/>
      <c r="M1604" s="162"/>
      <c r="T1604" s="163"/>
      <c r="AT1604" s="158" t="s">
        <v>170</v>
      </c>
      <c r="AU1604" s="158" t="s">
        <v>92</v>
      </c>
      <c r="AV1604" s="13" t="s">
        <v>92</v>
      </c>
      <c r="AW1604" s="13" t="s">
        <v>39</v>
      </c>
      <c r="AX1604" s="13" t="s">
        <v>83</v>
      </c>
      <c r="AY1604" s="158" t="s">
        <v>161</v>
      </c>
    </row>
    <row r="1605" spans="2:51" s="13" customFormat="1" ht="11.25">
      <c r="B1605" s="157"/>
      <c r="D1605" s="151" t="s">
        <v>170</v>
      </c>
      <c r="E1605" s="158" t="s">
        <v>1</v>
      </c>
      <c r="F1605" s="159" t="s">
        <v>2112</v>
      </c>
      <c r="H1605" s="160">
        <v>56.04</v>
      </c>
      <c r="I1605" s="161"/>
      <c r="L1605" s="157"/>
      <c r="M1605" s="162"/>
      <c r="T1605" s="163"/>
      <c r="AT1605" s="158" t="s">
        <v>170</v>
      </c>
      <c r="AU1605" s="158" t="s">
        <v>92</v>
      </c>
      <c r="AV1605" s="13" t="s">
        <v>92</v>
      </c>
      <c r="AW1605" s="13" t="s">
        <v>39</v>
      </c>
      <c r="AX1605" s="13" t="s">
        <v>83</v>
      </c>
      <c r="AY1605" s="158" t="s">
        <v>161</v>
      </c>
    </row>
    <row r="1606" spans="2:51" s="13" customFormat="1" ht="11.25">
      <c r="B1606" s="157"/>
      <c r="D1606" s="151" t="s">
        <v>170</v>
      </c>
      <c r="E1606" s="158" t="s">
        <v>1</v>
      </c>
      <c r="F1606" s="159" t="s">
        <v>2113</v>
      </c>
      <c r="H1606" s="160">
        <v>82</v>
      </c>
      <c r="I1606" s="161"/>
      <c r="L1606" s="157"/>
      <c r="M1606" s="162"/>
      <c r="T1606" s="163"/>
      <c r="AT1606" s="158" t="s">
        <v>170</v>
      </c>
      <c r="AU1606" s="158" t="s">
        <v>92</v>
      </c>
      <c r="AV1606" s="13" t="s">
        <v>92</v>
      </c>
      <c r="AW1606" s="13" t="s">
        <v>39</v>
      </c>
      <c r="AX1606" s="13" t="s">
        <v>83</v>
      </c>
      <c r="AY1606" s="158" t="s">
        <v>161</v>
      </c>
    </row>
    <row r="1607" spans="2:51" s="13" customFormat="1" ht="11.25">
      <c r="B1607" s="157"/>
      <c r="D1607" s="151" t="s">
        <v>170</v>
      </c>
      <c r="E1607" s="158" t="s">
        <v>1</v>
      </c>
      <c r="F1607" s="159" t="s">
        <v>2114</v>
      </c>
      <c r="H1607" s="160">
        <v>64.518000000000001</v>
      </c>
      <c r="I1607" s="161"/>
      <c r="L1607" s="157"/>
      <c r="M1607" s="162"/>
      <c r="T1607" s="163"/>
      <c r="AT1607" s="158" t="s">
        <v>170</v>
      </c>
      <c r="AU1607" s="158" t="s">
        <v>92</v>
      </c>
      <c r="AV1607" s="13" t="s">
        <v>92</v>
      </c>
      <c r="AW1607" s="13" t="s">
        <v>39</v>
      </c>
      <c r="AX1607" s="13" t="s">
        <v>83</v>
      </c>
      <c r="AY1607" s="158" t="s">
        <v>161</v>
      </c>
    </row>
    <row r="1608" spans="2:51" s="13" customFormat="1" ht="11.25">
      <c r="B1608" s="157"/>
      <c r="D1608" s="151" t="s">
        <v>170</v>
      </c>
      <c r="E1608" s="158" t="s">
        <v>1</v>
      </c>
      <c r="F1608" s="159" t="s">
        <v>2115</v>
      </c>
      <c r="H1608" s="160">
        <v>74.924999999999997</v>
      </c>
      <c r="I1608" s="161"/>
      <c r="L1608" s="157"/>
      <c r="M1608" s="162"/>
      <c r="T1608" s="163"/>
      <c r="AT1608" s="158" t="s">
        <v>170</v>
      </c>
      <c r="AU1608" s="158" t="s">
        <v>92</v>
      </c>
      <c r="AV1608" s="13" t="s">
        <v>92</v>
      </c>
      <c r="AW1608" s="13" t="s">
        <v>39</v>
      </c>
      <c r="AX1608" s="13" t="s">
        <v>83</v>
      </c>
      <c r="AY1608" s="158" t="s">
        <v>161</v>
      </c>
    </row>
    <row r="1609" spans="2:51" s="13" customFormat="1" ht="11.25">
      <c r="B1609" s="157"/>
      <c r="D1609" s="151" t="s">
        <v>170</v>
      </c>
      <c r="E1609" s="158" t="s">
        <v>1</v>
      </c>
      <c r="F1609" s="159" t="s">
        <v>2116</v>
      </c>
      <c r="H1609" s="160">
        <v>21</v>
      </c>
      <c r="I1609" s="161"/>
      <c r="L1609" s="157"/>
      <c r="M1609" s="162"/>
      <c r="T1609" s="163"/>
      <c r="AT1609" s="158" t="s">
        <v>170</v>
      </c>
      <c r="AU1609" s="158" t="s">
        <v>92</v>
      </c>
      <c r="AV1609" s="13" t="s">
        <v>92</v>
      </c>
      <c r="AW1609" s="13" t="s">
        <v>39</v>
      </c>
      <c r="AX1609" s="13" t="s">
        <v>83</v>
      </c>
      <c r="AY1609" s="158" t="s">
        <v>161</v>
      </c>
    </row>
    <row r="1610" spans="2:51" s="13" customFormat="1" ht="11.25">
      <c r="B1610" s="157"/>
      <c r="D1610" s="151" t="s">
        <v>170</v>
      </c>
      <c r="E1610" s="158" t="s">
        <v>1</v>
      </c>
      <c r="F1610" s="159" t="s">
        <v>2117</v>
      </c>
      <c r="H1610" s="160">
        <v>59.7</v>
      </c>
      <c r="I1610" s="161"/>
      <c r="L1610" s="157"/>
      <c r="M1610" s="162"/>
      <c r="T1610" s="163"/>
      <c r="AT1610" s="158" t="s">
        <v>170</v>
      </c>
      <c r="AU1610" s="158" t="s">
        <v>92</v>
      </c>
      <c r="AV1610" s="13" t="s">
        <v>92</v>
      </c>
      <c r="AW1610" s="13" t="s">
        <v>39</v>
      </c>
      <c r="AX1610" s="13" t="s">
        <v>83</v>
      </c>
      <c r="AY1610" s="158" t="s">
        <v>161</v>
      </c>
    </row>
    <row r="1611" spans="2:51" s="13" customFormat="1" ht="11.25">
      <c r="B1611" s="157"/>
      <c r="D1611" s="151" t="s">
        <v>170</v>
      </c>
      <c r="E1611" s="158" t="s">
        <v>1</v>
      </c>
      <c r="F1611" s="159" t="s">
        <v>2118</v>
      </c>
      <c r="H1611" s="160">
        <v>19.12</v>
      </c>
      <c r="I1611" s="161"/>
      <c r="L1611" s="157"/>
      <c r="M1611" s="162"/>
      <c r="T1611" s="163"/>
      <c r="AT1611" s="158" t="s">
        <v>170</v>
      </c>
      <c r="AU1611" s="158" t="s">
        <v>92</v>
      </c>
      <c r="AV1611" s="13" t="s">
        <v>92</v>
      </c>
      <c r="AW1611" s="13" t="s">
        <v>39</v>
      </c>
      <c r="AX1611" s="13" t="s">
        <v>83</v>
      </c>
      <c r="AY1611" s="158" t="s">
        <v>161</v>
      </c>
    </row>
    <row r="1612" spans="2:51" s="15" customFormat="1" ht="11.25">
      <c r="B1612" s="174"/>
      <c r="D1612" s="151" t="s">
        <v>170</v>
      </c>
      <c r="E1612" s="175" t="s">
        <v>1</v>
      </c>
      <c r="F1612" s="176" t="s">
        <v>377</v>
      </c>
      <c r="H1612" s="177">
        <v>661.875</v>
      </c>
      <c r="I1612" s="178"/>
      <c r="L1612" s="174"/>
      <c r="M1612" s="179"/>
      <c r="T1612" s="180"/>
      <c r="AT1612" s="175" t="s">
        <v>170</v>
      </c>
      <c r="AU1612" s="175" t="s">
        <v>92</v>
      </c>
      <c r="AV1612" s="15" t="s">
        <v>100</v>
      </c>
      <c r="AW1612" s="15" t="s">
        <v>39</v>
      </c>
      <c r="AX1612" s="15" t="s">
        <v>83</v>
      </c>
      <c r="AY1612" s="175" t="s">
        <v>161</v>
      </c>
    </row>
    <row r="1613" spans="2:51" s="12" customFormat="1" ht="11.25">
      <c r="B1613" s="150"/>
      <c r="D1613" s="151" t="s">
        <v>170</v>
      </c>
      <c r="E1613" s="152" t="s">
        <v>1</v>
      </c>
      <c r="F1613" s="153" t="s">
        <v>2119</v>
      </c>
      <c r="H1613" s="152" t="s">
        <v>1</v>
      </c>
      <c r="I1613" s="154"/>
      <c r="L1613" s="150"/>
      <c r="M1613" s="155"/>
      <c r="T1613" s="156"/>
      <c r="AT1613" s="152" t="s">
        <v>170</v>
      </c>
      <c r="AU1613" s="152" t="s">
        <v>92</v>
      </c>
      <c r="AV1613" s="12" t="s">
        <v>90</v>
      </c>
      <c r="AW1613" s="12" t="s">
        <v>39</v>
      </c>
      <c r="AX1613" s="12" t="s">
        <v>83</v>
      </c>
      <c r="AY1613" s="152" t="s">
        <v>161</v>
      </c>
    </row>
    <row r="1614" spans="2:51" s="13" customFormat="1" ht="11.25">
      <c r="B1614" s="157"/>
      <c r="D1614" s="151" t="s">
        <v>170</v>
      </c>
      <c r="E1614" s="158" t="s">
        <v>1</v>
      </c>
      <c r="F1614" s="159" t="s">
        <v>2120</v>
      </c>
      <c r="H1614" s="160">
        <v>88.55</v>
      </c>
      <c r="I1614" s="161"/>
      <c r="L1614" s="157"/>
      <c r="M1614" s="162"/>
      <c r="T1614" s="163"/>
      <c r="AT1614" s="158" t="s">
        <v>170</v>
      </c>
      <c r="AU1614" s="158" t="s">
        <v>92</v>
      </c>
      <c r="AV1614" s="13" t="s">
        <v>92</v>
      </c>
      <c r="AW1614" s="13" t="s">
        <v>39</v>
      </c>
      <c r="AX1614" s="13" t="s">
        <v>83</v>
      </c>
      <c r="AY1614" s="158" t="s">
        <v>161</v>
      </c>
    </row>
    <row r="1615" spans="2:51" s="13" customFormat="1" ht="11.25">
      <c r="B1615" s="157"/>
      <c r="D1615" s="151" t="s">
        <v>170</v>
      </c>
      <c r="E1615" s="158" t="s">
        <v>1</v>
      </c>
      <c r="F1615" s="159" t="s">
        <v>2121</v>
      </c>
      <c r="H1615" s="160">
        <v>26.6</v>
      </c>
      <c r="I1615" s="161"/>
      <c r="L1615" s="157"/>
      <c r="M1615" s="162"/>
      <c r="T1615" s="163"/>
      <c r="AT1615" s="158" t="s">
        <v>170</v>
      </c>
      <c r="AU1615" s="158" t="s">
        <v>92</v>
      </c>
      <c r="AV1615" s="13" t="s">
        <v>92</v>
      </c>
      <c r="AW1615" s="13" t="s">
        <v>39</v>
      </c>
      <c r="AX1615" s="13" t="s">
        <v>83</v>
      </c>
      <c r="AY1615" s="158" t="s">
        <v>161</v>
      </c>
    </row>
    <row r="1616" spans="2:51" s="13" customFormat="1" ht="11.25">
      <c r="B1616" s="157"/>
      <c r="D1616" s="151" t="s">
        <v>170</v>
      </c>
      <c r="E1616" s="158" t="s">
        <v>1</v>
      </c>
      <c r="F1616" s="159" t="s">
        <v>2122</v>
      </c>
      <c r="H1616" s="160">
        <v>93.35</v>
      </c>
      <c r="I1616" s="161"/>
      <c r="L1616" s="157"/>
      <c r="M1616" s="162"/>
      <c r="T1616" s="163"/>
      <c r="AT1616" s="158" t="s">
        <v>170</v>
      </c>
      <c r="AU1616" s="158" t="s">
        <v>92</v>
      </c>
      <c r="AV1616" s="13" t="s">
        <v>92</v>
      </c>
      <c r="AW1616" s="13" t="s">
        <v>39</v>
      </c>
      <c r="AX1616" s="13" t="s">
        <v>83</v>
      </c>
      <c r="AY1616" s="158" t="s">
        <v>161</v>
      </c>
    </row>
    <row r="1617" spans="2:51" s="13" customFormat="1" ht="11.25">
      <c r="B1617" s="157"/>
      <c r="D1617" s="151" t="s">
        <v>170</v>
      </c>
      <c r="E1617" s="158" t="s">
        <v>1</v>
      </c>
      <c r="F1617" s="159" t="s">
        <v>2123</v>
      </c>
      <c r="H1617" s="160">
        <v>39.225000000000001</v>
      </c>
      <c r="I1617" s="161"/>
      <c r="L1617" s="157"/>
      <c r="M1617" s="162"/>
      <c r="T1617" s="163"/>
      <c r="AT1617" s="158" t="s">
        <v>170</v>
      </c>
      <c r="AU1617" s="158" t="s">
        <v>92</v>
      </c>
      <c r="AV1617" s="13" t="s">
        <v>92</v>
      </c>
      <c r="AW1617" s="13" t="s">
        <v>39</v>
      </c>
      <c r="AX1617" s="13" t="s">
        <v>83</v>
      </c>
      <c r="AY1617" s="158" t="s">
        <v>161</v>
      </c>
    </row>
    <row r="1618" spans="2:51" s="13" customFormat="1" ht="11.25">
      <c r="B1618" s="157"/>
      <c r="D1618" s="151" t="s">
        <v>170</v>
      </c>
      <c r="E1618" s="158" t="s">
        <v>1</v>
      </c>
      <c r="F1618" s="159" t="s">
        <v>2124</v>
      </c>
      <c r="H1618" s="160">
        <v>75.45</v>
      </c>
      <c r="I1618" s="161"/>
      <c r="L1618" s="157"/>
      <c r="M1618" s="162"/>
      <c r="T1618" s="163"/>
      <c r="AT1618" s="158" t="s">
        <v>170</v>
      </c>
      <c r="AU1618" s="158" t="s">
        <v>92</v>
      </c>
      <c r="AV1618" s="13" t="s">
        <v>92</v>
      </c>
      <c r="AW1618" s="13" t="s">
        <v>39</v>
      </c>
      <c r="AX1618" s="13" t="s">
        <v>83</v>
      </c>
      <c r="AY1618" s="158" t="s">
        <v>161</v>
      </c>
    </row>
    <row r="1619" spans="2:51" s="13" customFormat="1" ht="11.25">
      <c r="B1619" s="157"/>
      <c r="D1619" s="151" t="s">
        <v>170</v>
      </c>
      <c r="E1619" s="158" t="s">
        <v>1</v>
      </c>
      <c r="F1619" s="159" t="s">
        <v>2125</v>
      </c>
      <c r="H1619" s="160">
        <v>56.225000000000001</v>
      </c>
      <c r="I1619" s="161"/>
      <c r="L1619" s="157"/>
      <c r="M1619" s="162"/>
      <c r="T1619" s="163"/>
      <c r="AT1619" s="158" t="s">
        <v>170</v>
      </c>
      <c r="AU1619" s="158" t="s">
        <v>92</v>
      </c>
      <c r="AV1619" s="13" t="s">
        <v>92</v>
      </c>
      <c r="AW1619" s="13" t="s">
        <v>39</v>
      </c>
      <c r="AX1619" s="13" t="s">
        <v>83</v>
      </c>
      <c r="AY1619" s="158" t="s">
        <v>161</v>
      </c>
    </row>
    <row r="1620" spans="2:51" s="13" customFormat="1" ht="22.5">
      <c r="B1620" s="157"/>
      <c r="D1620" s="151" t="s">
        <v>170</v>
      </c>
      <c r="E1620" s="158" t="s">
        <v>1</v>
      </c>
      <c r="F1620" s="159" t="s">
        <v>2126</v>
      </c>
      <c r="H1620" s="160">
        <v>22.7</v>
      </c>
      <c r="I1620" s="161"/>
      <c r="L1620" s="157"/>
      <c r="M1620" s="162"/>
      <c r="T1620" s="163"/>
      <c r="AT1620" s="158" t="s">
        <v>170</v>
      </c>
      <c r="AU1620" s="158" t="s">
        <v>92</v>
      </c>
      <c r="AV1620" s="13" t="s">
        <v>92</v>
      </c>
      <c r="AW1620" s="13" t="s">
        <v>39</v>
      </c>
      <c r="AX1620" s="13" t="s">
        <v>83</v>
      </c>
      <c r="AY1620" s="158" t="s">
        <v>161</v>
      </c>
    </row>
    <row r="1621" spans="2:51" s="13" customFormat="1" ht="11.25">
      <c r="B1621" s="157"/>
      <c r="D1621" s="151" t="s">
        <v>170</v>
      </c>
      <c r="E1621" s="158" t="s">
        <v>1</v>
      </c>
      <c r="F1621" s="159" t="s">
        <v>2127</v>
      </c>
      <c r="H1621" s="160">
        <v>9.375</v>
      </c>
      <c r="I1621" s="161"/>
      <c r="L1621" s="157"/>
      <c r="M1621" s="162"/>
      <c r="T1621" s="163"/>
      <c r="AT1621" s="158" t="s">
        <v>170</v>
      </c>
      <c r="AU1621" s="158" t="s">
        <v>92</v>
      </c>
      <c r="AV1621" s="13" t="s">
        <v>92</v>
      </c>
      <c r="AW1621" s="13" t="s">
        <v>39</v>
      </c>
      <c r="AX1621" s="13" t="s">
        <v>83</v>
      </c>
      <c r="AY1621" s="158" t="s">
        <v>161</v>
      </c>
    </row>
    <row r="1622" spans="2:51" s="13" customFormat="1" ht="11.25">
      <c r="B1622" s="157"/>
      <c r="D1622" s="151" t="s">
        <v>170</v>
      </c>
      <c r="E1622" s="158" t="s">
        <v>1</v>
      </c>
      <c r="F1622" s="159" t="s">
        <v>2128</v>
      </c>
      <c r="H1622" s="160">
        <v>81.125</v>
      </c>
      <c r="I1622" s="161"/>
      <c r="L1622" s="157"/>
      <c r="M1622" s="162"/>
      <c r="T1622" s="163"/>
      <c r="AT1622" s="158" t="s">
        <v>170</v>
      </c>
      <c r="AU1622" s="158" t="s">
        <v>92</v>
      </c>
      <c r="AV1622" s="13" t="s">
        <v>92</v>
      </c>
      <c r="AW1622" s="13" t="s">
        <v>39</v>
      </c>
      <c r="AX1622" s="13" t="s">
        <v>83</v>
      </c>
      <c r="AY1622" s="158" t="s">
        <v>161</v>
      </c>
    </row>
    <row r="1623" spans="2:51" s="13" customFormat="1" ht="11.25">
      <c r="B1623" s="157"/>
      <c r="D1623" s="151" t="s">
        <v>170</v>
      </c>
      <c r="E1623" s="158" t="s">
        <v>1</v>
      </c>
      <c r="F1623" s="159" t="s">
        <v>2129</v>
      </c>
      <c r="H1623" s="160">
        <v>51.774999999999999</v>
      </c>
      <c r="I1623" s="161"/>
      <c r="L1623" s="157"/>
      <c r="M1623" s="162"/>
      <c r="T1623" s="163"/>
      <c r="AT1623" s="158" t="s">
        <v>170</v>
      </c>
      <c r="AU1623" s="158" t="s">
        <v>92</v>
      </c>
      <c r="AV1623" s="13" t="s">
        <v>92</v>
      </c>
      <c r="AW1623" s="13" t="s">
        <v>39</v>
      </c>
      <c r="AX1623" s="13" t="s">
        <v>83</v>
      </c>
      <c r="AY1623" s="158" t="s">
        <v>161</v>
      </c>
    </row>
    <row r="1624" spans="2:51" s="13" customFormat="1" ht="22.5">
      <c r="B1624" s="157"/>
      <c r="D1624" s="151" t="s">
        <v>170</v>
      </c>
      <c r="E1624" s="158" t="s">
        <v>1</v>
      </c>
      <c r="F1624" s="159" t="s">
        <v>2130</v>
      </c>
      <c r="H1624" s="160">
        <v>79.515000000000001</v>
      </c>
      <c r="I1624" s="161"/>
      <c r="L1624" s="157"/>
      <c r="M1624" s="162"/>
      <c r="T1624" s="163"/>
      <c r="AT1624" s="158" t="s">
        <v>170</v>
      </c>
      <c r="AU1624" s="158" t="s">
        <v>92</v>
      </c>
      <c r="AV1624" s="13" t="s">
        <v>92</v>
      </c>
      <c r="AW1624" s="13" t="s">
        <v>39</v>
      </c>
      <c r="AX1624" s="13" t="s">
        <v>83</v>
      </c>
      <c r="AY1624" s="158" t="s">
        <v>161</v>
      </c>
    </row>
    <row r="1625" spans="2:51" s="13" customFormat="1" ht="11.25">
      <c r="B1625" s="157"/>
      <c r="D1625" s="151" t="s">
        <v>170</v>
      </c>
      <c r="E1625" s="158" t="s">
        <v>1</v>
      </c>
      <c r="F1625" s="159" t="s">
        <v>2131</v>
      </c>
      <c r="H1625" s="160">
        <v>35.189</v>
      </c>
      <c r="I1625" s="161"/>
      <c r="L1625" s="157"/>
      <c r="M1625" s="162"/>
      <c r="T1625" s="163"/>
      <c r="AT1625" s="158" t="s">
        <v>170</v>
      </c>
      <c r="AU1625" s="158" t="s">
        <v>92</v>
      </c>
      <c r="AV1625" s="13" t="s">
        <v>92</v>
      </c>
      <c r="AW1625" s="13" t="s">
        <v>39</v>
      </c>
      <c r="AX1625" s="13" t="s">
        <v>83</v>
      </c>
      <c r="AY1625" s="158" t="s">
        <v>161</v>
      </c>
    </row>
    <row r="1626" spans="2:51" s="13" customFormat="1" ht="11.25">
      <c r="B1626" s="157"/>
      <c r="D1626" s="151" t="s">
        <v>170</v>
      </c>
      <c r="E1626" s="158" t="s">
        <v>1</v>
      </c>
      <c r="F1626" s="159" t="s">
        <v>2132</v>
      </c>
      <c r="H1626" s="160">
        <v>20.52</v>
      </c>
      <c r="I1626" s="161"/>
      <c r="L1626" s="157"/>
      <c r="M1626" s="162"/>
      <c r="T1626" s="163"/>
      <c r="AT1626" s="158" t="s">
        <v>170</v>
      </c>
      <c r="AU1626" s="158" t="s">
        <v>92</v>
      </c>
      <c r="AV1626" s="13" t="s">
        <v>92</v>
      </c>
      <c r="AW1626" s="13" t="s">
        <v>39</v>
      </c>
      <c r="AX1626" s="13" t="s">
        <v>83</v>
      </c>
      <c r="AY1626" s="158" t="s">
        <v>161</v>
      </c>
    </row>
    <row r="1627" spans="2:51" s="13" customFormat="1" ht="11.25">
      <c r="B1627" s="157"/>
      <c r="D1627" s="151" t="s">
        <v>170</v>
      </c>
      <c r="E1627" s="158" t="s">
        <v>1</v>
      </c>
      <c r="F1627" s="159" t="s">
        <v>2133</v>
      </c>
      <c r="H1627" s="160">
        <v>73.36</v>
      </c>
      <c r="I1627" s="161"/>
      <c r="L1627" s="157"/>
      <c r="M1627" s="162"/>
      <c r="T1627" s="163"/>
      <c r="AT1627" s="158" t="s">
        <v>170</v>
      </c>
      <c r="AU1627" s="158" t="s">
        <v>92</v>
      </c>
      <c r="AV1627" s="13" t="s">
        <v>92</v>
      </c>
      <c r="AW1627" s="13" t="s">
        <v>39</v>
      </c>
      <c r="AX1627" s="13" t="s">
        <v>83</v>
      </c>
      <c r="AY1627" s="158" t="s">
        <v>161</v>
      </c>
    </row>
    <row r="1628" spans="2:51" s="13" customFormat="1" ht="11.25">
      <c r="B1628" s="157"/>
      <c r="D1628" s="151" t="s">
        <v>170</v>
      </c>
      <c r="E1628" s="158" t="s">
        <v>1</v>
      </c>
      <c r="F1628" s="159" t="s">
        <v>2134</v>
      </c>
      <c r="H1628" s="160">
        <v>80.5</v>
      </c>
      <c r="I1628" s="161"/>
      <c r="L1628" s="157"/>
      <c r="M1628" s="162"/>
      <c r="T1628" s="163"/>
      <c r="AT1628" s="158" t="s">
        <v>170</v>
      </c>
      <c r="AU1628" s="158" t="s">
        <v>92</v>
      </c>
      <c r="AV1628" s="13" t="s">
        <v>92</v>
      </c>
      <c r="AW1628" s="13" t="s">
        <v>39</v>
      </c>
      <c r="AX1628" s="13" t="s">
        <v>83</v>
      </c>
      <c r="AY1628" s="158" t="s">
        <v>161</v>
      </c>
    </row>
    <row r="1629" spans="2:51" s="13" customFormat="1" ht="11.25">
      <c r="B1629" s="157"/>
      <c r="D1629" s="151" t="s">
        <v>170</v>
      </c>
      <c r="E1629" s="158" t="s">
        <v>1</v>
      </c>
      <c r="F1629" s="159" t="s">
        <v>2135</v>
      </c>
      <c r="H1629" s="160">
        <v>73.463999999999999</v>
      </c>
      <c r="I1629" s="161"/>
      <c r="L1629" s="157"/>
      <c r="M1629" s="162"/>
      <c r="T1629" s="163"/>
      <c r="AT1629" s="158" t="s">
        <v>170</v>
      </c>
      <c r="AU1629" s="158" t="s">
        <v>92</v>
      </c>
      <c r="AV1629" s="13" t="s">
        <v>92</v>
      </c>
      <c r="AW1629" s="13" t="s">
        <v>39</v>
      </c>
      <c r="AX1629" s="13" t="s">
        <v>83</v>
      </c>
      <c r="AY1629" s="158" t="s">
        <v>161</v>
      </c>
    </row>
    <row r="1630" spans="2:51" s="13" customFormat="1" ht="11.25">
      <c r="B1630" s="157"/>
      <c r="D1630" s="151" t="s">
        <v>170</v>
      </c>
      <c r="E1630" s="158" t="s">
        <v>1</v>
      </c>
      <c r="F1630" s="159" t="s">
        <v>2136</v>
      </c>
      <c r="H1630" s="160">
        <v>65.8</v>
      </c>
      <c r="I1630" s="161"/>
      <c r="L1630" s="157"/>
      <c r="M1630" s="162"/>
      <c r="T1630" s="163"/>
      <c r="AT1630" s="158" t="s">
        <v>170</v>
      </c>
      <c r="AU1630" s="158" t="s">
        <v>92</v>
      </c>
      <c r="AV1630" s="13" t="s">
        <v>92</v>
      </c>
      <c r="AW1630" s="13" t="s">
        <v>39</v>
      </c>
      <c r="AX1630" s="13" t="s">
        <v>83</v>
      </c>
      <c r="AY1630" s="158" t="s">
        <v>161</v>
      </c>
    </row>
    <row r="1631" spans="2:51" s="13" customFormat="1" ht="22.5">
      <c r="B1631" s="157"/>
      <c r="D1631" s="151" t="s">
        <v>170</v>
      </c>
      <c r="E1631" s="158" t="s">
        <v>1</v>
      </c>
      <c r="F1631" s="159" t="s">
        <v>2137</v>
      </c>
      <c r="H1631" s="160">
        <v>43.86</v>
      </c>
      <c r="I1631" s="161"/>
      <c r="L1631" s="157"/>
      <c r="M1631" s="162"/>
      <c r="T1631" s="163"/>
      <c r="AT1631" s="158" t="s">
        <v>170</v>
      </c>
      <c r="AU1631" s="158" t="s">
        <v>92</v>
      </c>
      <c r="AV1631" s="13" t="s">
        <v>92</v>
      </c>
      <c r="AW1631" s="13" t="s">
        <v>39</v>
      </c>
      <c r="AX1631" s="13" t="s">
        <v>83</v>
      </c>
      <c r="AY1631" s="158" t="s">
        <v>161</v>
      </c>
    </row>
    <row r="1632" spans="2:51" s="13" customFormat="1" ht="11.25">
      <c r="B1632" s="157"/>
      <c r="D1632" s="151" t="s">
        <v>170</v>
      </c>
      <c r="E1632" s="158" t="s">
        <v>1</v>
      </c>
      <c r="F1632" s="159" t="s">
        <v>2138</v>
      </c>
      <c r="H1632" s="160">
        <v>29.54</v>
      </c>
      <c r="I1632" s="161"/>
      <c r="L1632" s="157"/>
      <c r="M1632" s="162"/>
      <c r="T1632" s="163"/>
      <c r="AT1632" s="158" t="s">
        <v>170</v>
      </c>
      <c r="AU1632" s="158" t="s">
        <v>92</v>
      </c>
      <c r="AV1632" s="13" t="s">
        <v>92</v>
      </c>
      <c r="AW1632" s="13" t="s">
        <v>39</v>
      </c>
      <c r="AX1632" s="13" t="s">
        <v>83</v>
      </c>
      <c r="AY1632" s="158" t="s">
        <v>161</v>
      </c>
    </row>
    <row r="1633" spans="2:51" s="13" customFormat="1" ht="11.25">
      <c r="B1633" s="157"/>
      <c r="D1633" s="151" t="s">
        <v>170</v>
      </c>
      <c r="E1633" s="158" t="s">
        <v>1</v>
      </c>
      <c r="F1633" s="159" t="s">
        <v>2139</v>
      </c>
      <c r="H1633" s="160">
        <v>37.128</v>
      </c>
      <c r="I1633" s="161"/>
      <c r="L1633" s="157"/>
      <c r="M1633" s="162"/>
      <c r="T1633" s="163"/>
      <c r="AT1633" s="158" t="s">
        <v>170</v>
      </c>
      <c r="AU1633" s="158" t="s">
        <v>92</v>
      </c>
      <c r="AV1633" s="13" t="s">
        <v>92</v>
      </c>
      <c r="AW1633" s="13" t="s">
        <v>39</v>
      </c>
      <c r="AX1633" s="13" t="s">
        <v>83</v>
      </c>
      <c r="AY1633" s="158" t="s">
        <v>161</v>
      </c>
    </row>
    <row r="1634" spans="2:51" s="13" customFormat="1" ht="22.5">
      <c r="B1634" s="157"/>
      <c r="D1634" s="151" t="s">
        <v>170</v>
      </c>
      <c r="E1634" s="158" t="s">
        <v>1</v>
      </c>
      <c r="F1634" s="159" t="s">
        <v>2140</v>
      </c>
      <c r="H1634" s="160">
        <v>423.08</v>
      </c>
      <c r="I1634" s="161"/>
      <c r="L1634" s="157"/>
      <c r="M1634" s="162"/>
      <c r="T1634" s="163"/>
      <c r="AT1634" s="158" t="s">
        <v>170</v>
      </c>
      <c r="AU1634" s="158" t="s">
        <v>92</v>
      </c>
      <c r="AV1634" s="13" t="s">
        <v>92</v>
      </c>
      <c r="AW1634" s="13" t="s">
        <v>39</v>
      </c>
      <c r="AX1634" s="13" t="s">
        <v>83</v>
      </c>
      <c r="AY1634" s="158" t="s">
        <v>161</v>
      </c>
    </row>
    <row r="1635" spans="2:51" s="13" customFormat="1" ht="11.25">
      <c r="B1635" s="157"/>
      <c r="D1635" s="151" t="s">
        <v>170</v>
      </c>
      <c r="E1635" s="158" t="s">
        <v>1</v>
      </c>
      <c r="F1635" s="159" t="s">
        <v>2141</v>
      </c>
      <c r="H1635" s="160">
        <v>97.6</v>
      </c>
      <c r="I1635" s="161"/>
      <c r="L1635" s="157"/>
      <c r="M1635" s="162"/>
      <c r="T1635" s="163"/>
      <c r="AT1635" s="158" t="s">
        <v>170</v>
      </c>
      <c r="AU1635" s="158" t="s">
        <v>92</v>
      </c>
      <c r="AV1635" s="13" t="s">
        <v>92</v>
      </c>
      <c r="AW1635" s="13" t="s">
        <v>39</v>
      </c>
      <c r="AX1635" s="13" t="s">
        <v>83</v>
      </c>
      <c r="AY1635" s="158" t="s">
        <v>161</v>
      </c>
    </row>
    <row r="1636" spans="2:51" s="13" customFormat="1" ht="11.25">
      <c r="B1636" s="157"/>
      <c r="D1636" s="151" t="s">
        <v>170</v>
      </c>
      <c r="E1636" s="158" t="s">
        <v>1</v>
      </c>
      <c r="F1636" s="159" t="s">
        <v>2142</v>
      </c>
      <c r="H1636" s="160">
        <v>68.58</v>
      </c>
      <c r="I1636" s="161"/>
      <c r="L1636" s="157"/>
      <c r="M1636" s="162"/>
      <c r="T1636" s="163"/>
      <c r="AT1636" s="158" t="s">
        <v>170</v>
      </c>
      <c r="AU1636" s="158" t="s">
        <v>92</v>
      </c>
      <c r="AV1636" s="13" t="s">
        <v>92</v>
      </c>
      <c r="AW1636" s="13" t="s">
        <v>39</v>
      </c>
      <c r="AX1636" s="13" t="s">
        <v>83</v>
      </c>
      <c r="AY1636" s="158" t="s">
        <v>161</v>
      </c>
    </row>
    <row r="1637" spans="2:51" s="13" customFormat="1" ht="11.25">
      <c r="B1637" s="157"/>
      <c r="D1637" s="151" t="s">
        <v>170</v>
      </c>
      <c r="E1637" s="158" t="s">
        <v>1</v>
      </c>
      <c r="F1637" s="159" t="s">
        <v>2143</v>
      </c>
      <c r="H1637" s="160">
        <v>97.6</v>
      </c>
      <c r="I1637" s="161"/>
      <c r="L1637" s="157"/>
      <c r="M1637" s="162"/>
      <c r="T1637" s="163"/>
      <c r="AT1637" s="158" t="s">
        <v>170</v>
      </c>
      <c r="AU1637" s="158" t="s">
        <v>92</v>
      </c>
      <c r="AV1637" s="13" t="s">
        <v>92</v>
      </c>
      <c r="AW1637" s="13" t="s">
        <v>39</v>
      </c>
      <c r="AX1637" s="13" t="s">
        <v>83</v>
      </c>
      <c r="AY1637" s="158" t="s">
        <v>161</v>
      </c>
    </row>
    <row r="1638" spans="2:51" s="13" customFormat="1" ht="11.25">
      <c r="B1638" s="157"/>
      <c r="D1638" s="151" t="s">
        <v>170</v>
      </c>
      <c r="E1638" s="158" t="s">
        <v>1</v>
      </c>
      <c r="F1638" s="159" t="s">
        <v>2144</v>
      </c>
      <c r="H1638" s="160">
        <v>74.88</v>
      </c>
      <c r="I1638" s="161"/>
      <c r="L1638" s="157"/>
      <c r="M1638" s="162"/>
      <c r="T1638" s="163"/>
      <c r="AT1638" s="158" t="s">
        <v>170</v>
      </c>
      <c r="AU1638" s="158" t="s">
        <v>92</v>
      </c>
      <c r="AV1638" s="13" t="s">
        <v>92</v>
      </c>
      <c r="AW1638" s="13" t="s">
        <v>39</v>
      </c>
      <c r="AX1638" s="13" t="s">
        <v>83</v>
      </c>
      <c r="AY1638" s="158" t="s">
        <v>161</v>
      </c>
    </row>
    <row r="1639" spans="2:51" s="13" customFormat="1" ht="11.25">
      <c r="B1639" s="157"/>
      <c r="D1639" s="151" t="s">
        <v>170</v>
      </c>
      <c r="E1639" s="158" t="s">
        <v>1</v>
      </c>
      <c r="F1639" s="159" t="s">
        <v>2145</v>
      </c>
      <c r="H1639" s="160">
        <v>64.959999999999994</v>
      </c>
      <c r="I1639" s="161"/>
      <c r="L1639" s="157"/>
      <c r="M1639" s="162"/>
      <c r="T1639" s="163"/>
      <c r="AT1639" s="158" t="s">
        <v>170</v>
      </c>
      <c r="AU1639" s="158" t="s">
        <v>92</v>
      </c>
      <c r="AV1639" s="13" t="s">
        <v>92</v>
      </c>
      <c r="AW1639" s="13" t="s">
        <v>39</v>
      </c>
      <c r="AX1639" s="13" t="s">
        <v>83</v>
      </c>
      <c r="AY1639" s="158" t="s">
        <v>161</v>
      </c>
    </row>
    <row r="1640" spans="2:51" s="13" customFormat="1" ht="11.25">
      <c r="B1640" s="157"/>
      <c r="D1640" s="151" t="s">
        <v>170</v>
      </c>
      <c r="E1640" s="158" t="s">
        <v>1</v>
      </c>
      <c r="F1640" s="159" t="s">
        <v>2146</v>
      </c>
      <c r="H1640" s="160">
        <v>51.4</v>
      </c>
      <c r="I1640" s="161"/>
      <c r="L1640" s="157"/>
      <c r="M1640" s="162"/>
      <c r="T1640" s="163"/>
      <c r="AT1640" s="158" t="s">
        <v>170</v>
      </c>
      <c r="AU1640" s="158" t="s">
        <v>92</v>
      </c>
      <c r="AV1640" s="13" t="s">
        <v>92</v>
      </c>
      <c r="AW1640" s="13" t="s">
        <v>39</v>
      </c>
      <c r="AX1640" s="13" t="s">
        <v>83</v>
      </c>
      <c r="AY1640" s="158" t="s">
        <v>161</v>
      </c>
    </row>
    <row r="1641" spans="2:51" s="13" customFormat="1" ht="11.25">
      <c r="B1641" s="157"/>
      <c r="D1641" s="151" t="s">
        <v>170</v>
      </c>
      <c r="E1641" s="158" t="s">
        <v>1</v>
      </c>
      <c r="F1641" s="159" t="s">
        <v>2147</v>
      </c>
      <c r="H1641" s="160">
        <v>87.58</v>
      </c>
      <c r="I1641" s="161"/>
      <c r="L1641" s="157"/>
      <c r="M1641" s="162"/>
      <c r="T1641" s="163"/>
      <c r="AT1641" s="158" t="s">
        <v>170</v>
      </c>
      <c r="AU1641" s="158" t="s">
        <v>92</v>
      </c>
      <c r="AV1641" s="13" t="s">
        <v>92</v>
      </c>
      <c r="AW1641" s="13" t="s">
        <v>39</v>
      </c>
      <c r="AX1641" s="13" t="s">
        <v>83</v>
      </c>
      <c r="AY1641" s="158" t="s">
        <v>161</v>
      </c>
    </row>
    <row r="1642" spans="2:51" s="13" customFormat="1" ht="11.25">
      <c r="B1642" s="157"/>
      <c r="D1642" s="151" t="s">
        <v>170</v>
      </c>
      <c r="E1642" s="158" t="s">
        <v>1</v>
      </c>
      <c r="F1642" s="159" t="s">
        <v>2148</v>
      </c>
      <c r="H1642" s="160">
        <v>70.66</v>
      </c>
      <c r="I1642" s="161"/>
      <c r="L1642" s="157"/>
      <c r="M1642" s="162"/>
      <c r="T1642" s="163"/>
      <c r="AT1642" s="158" t="s">
        <v>170</v>
      </c>
      <c r="AU1642" s="158" t="s">
        <v>92</v>
      </c>
      <c r="AV1642" s="13" t="s">
        <v>92</v>
      </c>
      <c r="AW1642" s="13" t="s">
        <v>39</v>
      </c>
      <c r="AX1642" s="13" t="s">
        <v>83</v>
      </c>
      <c r="AY1642" s="158" t="s">
        <v>161</v>
      </c>
    </row>
    <row r="1643" spans="2:51" s="13" customFormat="1" ht="11.25">
      <c r="B1643" s="157"/>
      <c r="D1643" s="151" t="s">
        <v>170</v>
      </c>
      <c r="E1643" s="158" t="s">
        <v>1</v>
      </c>
      <c r="F1643" s="159" t="s">
        <v>2149</v>
      </c>
      <c r="H1643" s="160">
        <v>284.84300000000002</v>
      </c>
      <c r="I1643" s="161"/>
      <c r="L1643" s="157"/>
      <c r="M1643" s="162"/>
      <c r="T1643" s="163"/>
      <c r="AT1643" s="158" t="s">
        <v>170</v>
      </c>
      <c r="AU1643" s="158" t="s">
        <v>92</v>
      </c>
      <c r="AV1643" s="13" t="s">
        <v>92</v>
      </c>
      <c r="AW1643" s="13" t="s">
        <v>39</v>
      </c>
      <c r="AX1643" s="13" t="s">
        <v>83</v>
      </c>
      <c r="AY1643" s="158" t="s">
        <v>161</v>
      </c>
    </row>
    <row r="1644" spans="2:51" s="13" customFormat="1" ht="11.25">
      <c r="B1644" s="157"/>
      <c r="D1644" s="151" t="s">
        <v>170</v>
      </c>
      <c r="E1644" s="158" t="s">
        <v>1</v>
      </c>
      <c r="F1644" s="159" t="s">
        <v>2150</v>
      </c>
      <c r="H1644" s="160">
        <v>55.94</v>
      </c>
      <c r="I1644" s="161"/>
      <c r="L1644" s="157"/>
      <c r="M1644" s="162"/>
      <c r="T1644" s="163"/>
      <c r="AT1644" s="158" t="s">
        <v>170</v>
      </c>
      <c r="AU1644" s="158" t="s">
        <v>92</v>
      </c>
      <c r="AV1644" s="13" t="s">
        <v>92</v>
      </c>
      <c r="AW1644" s="13" t="s">
        <v>39</v>
      </c>
      <c r="AX1644" s="13" t="s">
        <v>83</v>
      </c>
      <c r="AY1644" s="158" t="s">
        <v>161</v>
      </c>
    </row>
    <row r="1645" spans="2:51" s="13" customFormat="1" ht="11.25">
      <c r="B1645" s="157"/>
      <c r="D1645" s="151" t="s">
        <v>170</v>
      </c>
      <c r="E1645" s="158" t="s">
        <v>1</v>
      </c>
      <c r="F1645" s="159" t="s">
        <v>2151</v>
      </c>
      <c r="H1645" s="160">
        <v>156.4</v>
      </c>
      <c r="I1645" s="161"/>
      <c r="L1645" s="157"/>
      <c r="M1645" s="162"/>
      <c r="T1645" s="163"/>
      <c r="AT1645" s="158" t="s">
        <v>170</v>
      </c>
      <c r="AU1645" s="158" t="s">
        <v>92</v>
      </c>
      <c r="AV1645" s="13" t="s">
        <v>92</v>
      </c>
      <c r="AW1645" s="13" t="s">
        <v>39</v>
      </c>
      <c r="AX1645" s="13" t="s">
        <v>83</v>
      </c>
      <c r="AY1645" s="158" t="s">
        <v>161</v>
      </c>
    </row>
    <row r="1646" spans="2:51" s="13" customFormat="1" ht="11.25">
      <c r="B1646" s="157"/>
      <c r="D1646" s="151" t="s">
        <v>170</v>
      </c>
      <c r="E1646" s="158" t="s">
        <v>1</v>
      </c>
      <c r="F1646" s="159" t="s">
        <v>2152</v>
      </c>
      <c r="H1646" s="160">
        <v>8.7530000000000001</v>
      </c>
      <c r="I1646" s="161"/>
      <c r="L1646" s="157"/>
      <c r="M1646" s="162"/>
      <c r="T1646" s="163"/>
      <c r="AT1646" s="158" t="s">
        <v>170</v>
      </c>
      <c r="AU1646" s="158" t="s">
        <v>92</v>
      </c>
      <c r="AV1646" s="13" t="s">
        <v>92</v>
      </c>
      <c r="AW1646" s="13" t="s">
        <v>39</v>
      </c>
      <c r="AX1646" s="13" t="s">
        <v>83</v>
      </c>
      <c r="AY1646" s="158" t="s">
        <v>161</v>
      </c>
    </row>
    <row r="1647" spans="2:51" s="13" customFormat="1" ht="11.25">
      <c r="B1647" s="157"/>
      <c r="D1647" s="151" t="s">
        <v>170</v>
      </c>
      <c r="E1647" s="158" t="s">
        <v>1</v>
      </c>
      <c r="F1647" s="159" t="s">
        <v>2153</v>
      </c>
      <c r="H1647" s="160">
        <v>41.664999999999999</v>
      </c>
      <c r="I1647" s="161"/>
      <c r="L1647" s="157"/>
      <c r="M1647" s="162"/>
      <c r="T1647" s="163"/>
      <c r="AT1647" s="158" t="s">
        <v>170</v>
      </c>
      <c r="AU1647" s="158" t="s">
        <v>92</v>
      </c>
      <c r="AV1647" s="13" t="s">
        <v>92</v>
      </c>
      <c r="AW1647" s="13" t="s">
        <v>39</v>
      </c>
      <c r="AX1647" s="13" t="s">
        <v>83</v>
      </c>
      <c r="AY1647" s="158" t="s">
        <v>161</v>
      </c>
    </row>
    <row r="1648" spans="2:51" s="13" customFormat="1" ht="11.25">
      <c r="B1648" s="157"/>
      <c r="D1648" s="151" t="s">
        <v>170</v>
      </c>
      <c r="E1648" s="158" t="s">
        <v>1</v>
      </c>
      <c r="F1648" s="159" t="s">
        <v>2154</v>
      </c>
      <c r="H1648" s="160">
        <v>49.363</v>
      </c>
      <c r="I1648" s="161"/>
      <c r="L1648" s="157"/>
      <c r="M1648" s="162"/>
      <c r="T1648" s="163"/>
      <c r="AT1648" s="158" t="s">
        <v>170</v>
      </c>
      <c r="AU1648" s="158" t="s">
        <v>92</v>
      </c>
      <c r="AV1648" s="13" t="s">
        <v>92</v>
      </c>
      <c r="AW1648" s="13" t="s">
        <v>39</v>
      </c>
      <c r="AX1648" s="13" t="s">
        <v>83</v>
      </c>
      <c r="AY1648" s="158" t="s">
        <v>161</v>
      </c>
    </row>
    <row r="1649" spans="2:51" s="15" customFormat="1" ht="11.25">
      <c r="B1649" s="174"/>
      <c r="D1649" s="151" t="s">
        <v>170</v>
      </c>
      <c r="E1649" s="175" t="s">
        <v>1</v>
      </c>
      <c r="F1649" s="176" t="s">
        <v>377</v>
      </c>
      <c r="H1649" s="177">
        <v>2716.5549999999998</v>
      </c>
      <c r="I1649" s="178"/>
      <c r="L1649" s="174"/>
      <c r="M1649" s="179"/>
      <c r="T1649" s="180"/>
      <c r="AT1649" s="175" t="s">
        <v>170</v>
      </c>
      <c r="AU1649" s="175" t="s">
        <v>92</v>
      </c>
      <c r="AV1649" s="15" t="s">
        <v>100</v>
      </c>
      <c r="AW1649" s="15" t="s">
        <v>39</v>
      </c>
      <c r="AX1649" s="15" t="s">
        <v>83</v>
      </c>
      <c r="AY1649" s="175" t="s">
        <v>161</v>
      </c>
    </row>
    <row r="1650" spans="2:51" s="12" customFormat="1" ht="11.25">
      <c r="B1650" s="150"/>
      <c r="D1650" s="151" t="s">
        <v>170</v>
      </c>
      <c r="E1650" s="152" t="s">
        <v>1</v>
      </c>
      <c r="F1650" s="153" t="s">
        <v>2155</v>
      </c>
      <c r="H1650" s="152" t="s">
        <v>1</v>
      </c>
      <c r="I1650" s="154"/>
      <c r="L1650" s="150"/>
      <c r="M1650" s="155"/>
      <c r="T1650" s="156"/>
      <c r="AT1650" s="152" t="s">
        <v>170</v>
      </c>
      <c r="AU1650" s="152" t="s">
        <v>92</v>
      </c>
      <c r="AV1650" s="12" t="s">
        <v>90</v>
      </c>
      <c r="AW1650" s="12" t="s">
        <v>39</v>
      </c>
      <c r="AX1650" s="12" t="s">
        <v>83</v>
      </c>
      <c r="AY1650" s="152" t="s">
        <v>161</v>
      </c>
    </row>
    <row r="1651" spans="2:51" s="13" customFormat="1" ht="11.25">
      <c r="B1651" s="157"/>
      <c r="D1651" s="151" t="s">
        <v>170</v>
      </c>
      <c r="E1651" s="158" t="s">
        <v>1</v>
      </c>
      <c r="F1651" s="159" t="s">
        <v>2156</v>
      </c>
      <c r="H1651" s="160">
        <v>95.71</v>
      </c>
      <c r="I1651" s="161"/>
      <c r="L1651" s="157"/>
      <c r="M1651" s="162"/>
      <c r="T1651" s="163"/>
      <c r="AT1651" s="158" t="s">
        <v>170</v>
      </c>
      <c r="AU1651" s="158" t="s">
        <v>92</v>
      </c>
      <c r="AV1651" s="13" t="s">
        <v>92</v>
      </c>
      <c r="AW1651" s="13" t="s">
        <v>39</v>
      </c>
      <c r="AX1651" s="13" t="s">
        <v>83</v>
      </c>
      <c r="AY1651" s="158" t="s">
        <v>161</v>
      </c>
    </row>
    <row r="1652" spans="2:51" s="13" customFormat="1" ht="11.25">
      <c r="B1652" s="157"/>
      <c r="D1652" s="151" t="s">
        <v>170</v>
      </c>
      <c r="E1652" s="158" t="s">
        <v>1</v>
      </c>
      <c r="F1652" s="159" t="s">
        <v>2157</v>
      </c>
      <c r="H1652" s="160">
        <v>44.424999999999997</v>
      </c>
      <c r="I1652" s="161"/>
      <c r="L1652" s="157"/>
      <c r="M1652" s="162"/>
      <c r="T1652" s="163"/>
      <c r="AT1652" s="158" t="s">
        <v>170</v>
      </c>
      <c r="AU1652" s="158" t="s">
        <v>92</v>
      </c>
      <c r="AV1652" s="13" t="s">
        <v>92</v>
      </c>
      <c r="AW1652" s="13" t="s">
        <v>39</v>
      </c>
      <c r="AX1652" s="13" t="s">
        <v>83</v>
      </c>
      <c r="AY1652" s="158" t="s">
        <v>161</v>
      </c>
    </row>
    <row r="1653" spans="2:51" s="13" customFormat="1" ht="11.25">
      <c r="B1653" s="157"/>
      <c r="D1653" s="151" t="s">
        <v>170</v>
      </c>
      <c r="E1653" s="158" t="s">
        <v>1</v>
      </c>
      <c r="F1653" s="159" t="s">
        <v>2158</v>
      </c>
      <c r="H1653" s="160">
        <v>74.415000000000006</v>
      </c>
      <c r="I1653" s="161"/>
      <c r="L1653" s="157"/>
      <c r="M1653" s="162"/>
      <c r="T1653" s="163"/>
      <c r="AT1653" s="158" t="s">
        <v>170</v>
      </c>
      <c r="AU1653" s="158" t="s">
        <v>92</v>
      </c>
      <c r="AV1653" s="13" t="s">
        <v>92</v>
      </c>
      <c r="AW1653" s="13" t="s">
        <v>39</v>
      </c>
      <c r="AX1653" s="13" t="s">
        <v>83</v>
      </c>
      <c r="AY1653" s="158" t="s">
        <v>161</v>
      </c>
    </row>
    <row r="1654" spans="2:51" s="13" customFormat="1" ht="11.25">
      <c r="B1654" s="157"/>
      <c r="D1654" s="151" t="s">
        <v>170</v>
      </c>
      <c r="E1654" s="158" t="s">
        <v>1</v>
      </c>
      <c r="F1654" s="159" t="s">
        <v>2159</v>
      </c>
      <c r="H1654" s="160">
        <v>51.9</v>
      </c>
      <c r="I1654" s="161"/>
      <c r="L1654" s="157"/>
      <c r="M1654" s="162"/>
      <c r="T1654" s="163"/>
      <c r="AT1654" s="158" t="s">
        <v>170</v>
      </c>
      <c r="AU1654" s="158" t="s">
        <v>92</v>
      </c>
      <c r="AV1654" s="13" t="s">
        <v>92</v>
      </c>
      <c r="AW1654" s="13" t="s">
        <v>39</v>
      </c>
      <c r="AX1654" s="13" t="s">
        <v>83</v>
      </c>
      <c r="AY1654" s="158" t="s">
        <v>161</v>
      </c>
    </row>
    <row r="1655" spans="2:51" s="13" customFormat="1" ht="11.25">
      <c r="B1655" s="157"/>
      <c r="D1655" s="151" t="s">
        <v>170</v>
      </c>
      <c r="E1655" s="158" t="s">
        <v>1</v>
      </c>
      <c r="F1655" s="159" t="s">
        <v>2160</v>
      </c>
      <c r="H1655" s="160">
        <v>52.774999999999999</v>
      </c>
      <c r="I1655" s="161"/>
      <c r="L1655" s="157"/>
      <c r="M1655" s="162"/>
      <c r="T1655" s="163"/>
      <c r="AT1655" s="158" t="s">
        <v>170</v>
      </c>
      <c r="AU1655" s="158" t="s">
        <v>92</v>
      </c>
      <c r="AV1655" s="13" t="s">
        <v>92</v>
      </c>
      <c r="AW1655" s="13" t="s">
        <v>39</v>
      </c>
      <c r="AX1655" s="13" t="s">
        <v>83</v>
      </c>
      <c r="AY1655" s="158" t="s">
        <v>161</v>
      </c>
    </row>
    <row r="1656" spans="2:51" s="13" customFormat="1" ht="11.25">
      <c r="B1656" s="157"/>
      <c r="D1656" s="151" t="s">
        <v>170</v>
      </c>
      <c r="E1656" s="158" t="s">
        <v>1</v>
      </c>
      <c r="F1656" s="159" t="s">
        <v>2161</v>
      </c>
      <c r="H1656" s="160">
        <v>78.864999999999995</v>
      </c>
      <c r="I1656" s="161"/>
      <c r="L1656" s="157"/>
      <c r="M1656" s="162"/>
      <c r="T1656" s="163"/>
      <c r="AT1656" s="158" t="s">
        <v>170</v>
      </c>
      <c r="AU1656" s="158" t="s">
        <v>92</v>
      </c>
      <c r="AV1656" s="13" t="s">
        <v>92</v>
      </c>
      <c r="AW1656" s="13" t="s">
        <v>39</v>
      </c>
      <c r="AX1656" s="13" t="s">
        <v>83</v>
      </c>
      <c r="AY1656" s="158" t="s">
        <v>161</v>
      </c>
    </row>
    <row r="1657" spans="2:51" s="13" customFormat="1" ht="11.25">
      <c r="B1657" s="157"/>
      <c r="D1657" s="151" t="s">
        <v>170</v>
      </c>
      <c r="E1657" s="158" t="s">
        <v>1</v>
      </c>
      <c r="F1657" s="159" t="s">
        <v>2162</v>
      </c>
      <c r="H1657" s="160">
        <v>45.055</v>
      </c>
      <c r="I1657" s="161"/>
      <c r="L1657" s="157"/>
      <c r="M1657" s="162"/>
      <c r="T1657" s="163"/>
      <c r="AT1657" s="158" t="s">
        <v>170</v>
      </c>
      <c r="AU1657" s="158" t="s">
        <v>92</v>
      </c>
      <c r="AV1657" s="13" t="s">
        <v>92</v>
      </c>
      <c r="AW1657" s="13" t="s">
        <v>39</v>
      </c>
      <c r="AX1657" s="13" t="s">
        <v>83</v>
      </c>
      <c r="AY1657" s="158" t="s">
        <v>161</v>
      </c>
    </row>
    <row r="1658" spans="2:51" s="13" customFormat="1" ht="11.25">
      <c r="B1658" s="157"/>
      <c r="D1658" s="151" t="s">
        <v>170</v>
      </c>
      <c r="E1658" s="158" t="s">
        <v>1</v>
      </c>
      <c r="F1658" s="159" t="s">
        <v>2163</v>
      </c>
      <c r="H1658" s="160">
        <v>172.91</v>
      </c>
      <c r="I1658" s="161"/>
      <c r="L1658" s="157"/>
      <c r="M1658" s="162"/>
      <c r="T1658" s="163"/>
      <c r="AT1658" s="158" t="s">
        <v>170</v>
      </c>
      <c r="AU1658" s="158" t="s">
        <v>92</v>
      </c>
      <c r="AV1658" s="13" t="s">
        <v>92</v>
      </c>
      <c r="AW1658" s="13" t="s">
        <v>39</v>
      </c>
      <c r="AX1658" s="13" t="s">
        <v>83</v>
      </c>
      <c r="AY1658" s="158" t="s">
        <v>161</v>
      </c>
    </row>
    <row r="1659" spans="2:51" s="13" customFormat="1" ht="22.5">
      <c r="B1659" s="157"/>
      <c r="D1659" s="151" t="s">
        <v>170</v>
      </c>
      <c r="E1659" s="158" t="s">
        <v>1</v>
      </c>
      <c r="F1659" s="159" t="s">
        <v>2164</v>
      </c>
      <c r="H1659" s="160">
        <v>782.54</v>
      </c>
      <c r="I1659" s="161"/>
      <c r="L1659" s="157"/>
      <c r="M1659" s="162"/>
      <c r="T1659" s="163"/>
      <c r="AT1659" s="158" t="s">
        <v>170</v>
      </c>
      <c r="AU1659" s="158" t="s">
        <v>92</v>
      </c>
      <c r="AV1659" s="13" t="s">
        <v>92</v>
      </c>
      <c r="AW1659" s="13" t="s">
        <v>39</v>
      </c>
      <c r="AX1659" s="13" t="s">
        <v>83</v>
      </c>
      <c r="AY1659" s="158" t="s">
        <v>161</v>
      </c>
    </row>
    <row r="1660" spans="2:51" s="13" customFormat="1" ht="11.25">
      <c r="B1660" s="157"/>
      <c r="D1660" s="151" t="s">
        <v>170</v>
      </c>
      <c r="E1660" s="158" t="s">
        <v>1</v>
      </c>
      <c r="F1660" s="159" t="s">
        <v>2165</v>
      </c>
      <c r="H1660" s="160">
        <v>107.27500000000001</v>
      </c>
      <c r="I1660" s="161"/>
      <c r="L1660" s="157"/>
      <c r="M1660" s="162"/>
      <c r="T1660" s="163"/>
      <c r="AT1660" s="158" t="s">
        <v>170</v>
      </c>
      <c r="AU1660" s="158" t="s">
        <v>92</v>
      </c>
      <c r="AV1660" s="13" t="s">
        <v>92</v>
      </c>
      <c r="AW1660" s="13" t="s">
        <v>39</v>
      </c>
      <c r="AX1660" s="13" t="s">
        <v>83</v>
      </c>
      <c r="AY1660" s="158" t="s">
        <v>161</v>
      </c>
    </row>
    <row r="1661" spans="2:51" s="13" customFormat="1" ht="11.25">
      <c r="B1661" s="157"/>
      <c r="D1661" s="151" t="s">
        <v>170</v>
      </c>
      <c r="E1661" s="158" t="s">
        <v>1</v>
      </c>
      <c r="F1661" s="159" t="s">
        <v>2166</v>
      </c>
      <c r="H1661" s="160">
        <v>140.31</v>
      </c>
      <c r="I1661" s="161"/>
      <c r="L1661" s="157"/>
      <c r="M1661" s="162"/>
      <c r="T1661" s="163"/>
      <c r="AT1661" s="158" t="s">
        <v>170</v>
      </c>
      <c r="AU1661" s="158" t="s">
        <v>92</v>
      </c>
      <c r="AV1661" s="13" t="s">
        <v>92</v>
      </c>
      <c r="AW1661" s="13" t="s">
        <v>39</v>
      </c>
      <c r="AX1661" s="13" t="s">
        <v>83</v>
      </c>
      <c r="AY1661" s="158" t="s">
        <v>161</v>
      </c>
    </row>
    <row r="1662" spans="2:51" s="13" customFormat="1" ht="11.25">
      <c r="B1662" s="157"/>
      <c r="D1662" s="151" t="s">
        <v>170</v>
      </c>
      <c r="E1662" s="158" t="s">
        <v>1</v>
      </c>
      <c r="F1662" s="159" t="s">
        <v>2167</v>
      </c>
      <c r="H1662" s="160">
        <v>107.27500000000001</v>
      </c>
      <c r="I1662" s="161"/>
      <c r="L1662" s="157"/>
      <c r="M1662" s="162"/>
      <c r="T1662" s="163"/>
      <c r="AT1662" s="158" t="s">
        <v>170</v>
      </c>
      <c r="AU1662" s="158" t="s">
        <v>92</v>
      </c>
      <c r="AV1662" s="13" t="s">
        <v>92</v>
      </c>
      <c r="AW1662" s="13" t="s">
        <v>39</v>
      </c>
      <c r="AX1662" s="13" t="s">
        <v>83</v>
      </c>
      <c r="AY1662" s="158" t="s">
        <v>161</v>
      </c>
    </row>
    <row r="1663" spans="2:51" s="13" customFormat="1" ht="11.25">
      <c r="B1663" s="157"/>
      <c r="D1663" s="151" t="s">
        <v>170</v>
      </c>
      <c r="E1663" s="158" t="s">
        <v>1</v>
      </c>
      <c r="F1663" s="159" t="s">
        <v>2168</v>
      </c>
      <c r="H1663" s="160">
        <v>85.385000000000005</v>
      </c>
      <c r="I1663" s="161"/>
      <c r="L1663" s="157"/>
      <c r="M1663" s="162"/>
      <c r="T1663" s="163"/>
      <c r="AT1663" s="158" t="s">
        <v>170</v>
      </c>
      <c r="AU1663" s="158" t="s">
        <v>92</v>
      </c>
      <c r="AV1663" s="13" t="s">
        <v>92</v>
      </c>
      <c r="AW1663" s="13" t="s">
        <v>39</v>
      </c>
      <c r="AX1663" s="13" t="s">
        <v>83</v>
      </c>
      <c r="AY1663" s="158" t="s">
        <v>161</v>
      </c>
    </row>
    <row r="1664" spans="2:51" s="13" customFormat="1" ht="11.25">
      <c r="B1664" s="157"/>
      <c r="D1664" s="151" t="s">
        <v>170</v>
      </c>
      <c r="E1664" s="158" t="s">
        <v>1</v>
      </c>
      <c r="F1664" s="159" t="s">
        <v>2169</v>
      </c>
      <c r="H1664" s="160">
        <v>174.16</v>
      </c>
      <c r="I1664" s="161"/>
      <c r="L1664" s="157"/>
      <c r="M1664" s="162"/>
      <c r="T1664" s="163"/>
      <c r="AT1664" s="158" t="s">
        <v>170</v>
      </c>
      <c r="AU1664" s="158" t="s">
        <v>92</v>
      </c>
      <c r="AV1664" s="13" t="s">
        <v>92</v>
      </c>
      <c r="AW1664" s="13" t="s">
        <v>39</v>
      </c>
      <c r="AX1664" s="13" t="s">
        <v>83</v>
      </c>
      <c r="AY1664" s="158" t="s">
        <v>161</v>
      </c>
    </row>
    <row r="1665" spans="2:51" s="13" customFormat="1" ht="11.25">
      <c r="B1665" s="157"/>
      <c r="D1665" s="151" t="s">
        <v>170</v>
      </c>
      <c r="E1665" s="158" t="s">
        <v>1</v>
      </c>
      <c r="F1665" s="159" t="s">
        <v>2170</v>
      </c>
      <c r="H1665" s="160">
        <v>172.96</v>
      </c>
      <c r="I1665" s="161"/>
      <c r="L1665" s="157"/>
      <c r="M1665" s="162"/>
      <c r="T1665" s="163"/>
      <c r="AT1665" s="158" t="s">
        <v>170</v>
      </c>
      <c r="AU1665" s="158" t="s">
        <v>92</v>
      </c>
      <c r="AV1665" s="13" t="s">
        <v>92</v>
      </c>
      <c r="AW1665" s="13" t="s">
        <v>39</v>
      </c>
      <c r="AX1665" s="13" t="s">
        <v>83</v>
      </c>
      <c r="AY1665" s="158" t="s">
        <v>161</v>
      </c>
    </row>
    <row r="1666" spans="2:51" s="13" customFormat="1" ht="11.25">
      <c r="B1666" s="157"/>
      <c r="D1666" s="151" t="s">
        <v>170</v>
      </c>
      <c r="E1666" s="158" t="s">
        <v>1</v>
      </c>
      <c r="F1666" s="159" t="s">
        <v>2171</v>
      </c>
      <c r="H1666" s="160">
        <v>90.405000000000001</v>
      </c>
      <c r="I1666" s="161"/>
      <c r="L1666" s="157"/>
      <c r="M1666" s="162"/>
      <c r="T1666" s="163"/>
      <c r="AT1666" s="158" t="s">
        <v>170</v>
      </c>
      <c r="AU1666" s="158" t="s">
        <v>92</v>
      </c>
      <c r="AV1666" s="13" t="s">
        <v>92</v>
      </c>
      <c r="AW1666" s="13" t="s">
        <v>39</v>
      </c>
      <c r="AX1666" s="13" t="s">
        <v>83</v>
      </c>
      <c r="AY1666" s="158" t="s">
        <v>161</v>
      </c>
    </row>
    <row r="1667" spans="2:51" s="13" customFormat="1" ht="11.25">
      <c r="B1667" s="157"/>
      <c r="D1667" s="151" t="s">
        <v>170</v>
      </c>
      <c r="E1667" s="158" t="s">
        <v>1</v>
      </c>
      <c r="F1667" s="159" t="s">
        <v>2172</v>
      </c>
      <c r="H1667" s="160">
        <v>82.87</v>
      </c>
      <c r="I1667" s="161"/>
      <c r="L1667" s="157"/>
      <c r="M1667" s="162"/>
      <c r="T1667" s="163"/>
      <c r="AT1667" s="158" t="s">
        <v>170</v>
      </c>
      <c r="AU1667" s="158" t="s">
        <v>92</v>
      </c>
      <c r="AV1667" s="13" t="s">
        <v>92</v>
      </c>
      <c r="AW1667" s="13" t="s">
        <v>39</v>
      </c>
      <c r="AX1667" s="13" t="s">
        <v>83</v>
      </c>
      <c r="AY1667" s="158" t="s">
        <v>161</v>
      </c>
    </row>
    <row r="1668" spans="2:51" s="13" customFormat="1" ht="11.25">
      <c r="B1668" s="157"/>
      <c r="D1668" s="151" t="s">
        <v>170</v>
      </c>
      <c r="E1668" s="158" t="s">
        <v>1</v>
      </c>
      <c r="F1668" s="159" t="s">
        <v>2173</v>
      </c>
      <c r="H1668" s="160">
        <v>31.95</v>
      </c>
      <c r="I1668" s="161"/>
      <c r="L1668" s="157"/>
      <c r="M1668" s="162"/>
      <c r="T1668" s="163"/>
      <c r="AT1668" s="158" t="s">
        <v>170</v>
      </c>
      <c r="AU1668" s="158" t="s">
        <v>92</v>
      </c>
      <c r="AV1668" s="13" t="s">
        <v>92</v>
      </c>
      <c r="AW1668" s="13" t="s">
        <v>39</v>
      </c>
      <c r="AX1668" s="13" t="s">
        <v>83</v>
      </c>
      <c r="AY1668" s="158" t="s">
        <v>161</v>
      </c>
    </row>
    <row r="1669" spans="2:51" s="13" customFormat="1" ht="11.25">
      <c r="B1669" s="157"/>
      <c r="D1669" s="151" t="s">
        <v>170</v>
      </c>
      <c r="E1669" s="158" t="s">
        <v>1</v>
      </c>
      <c r="F1669" s="159" t="s">
        <v>2174</v>
      </c>
      <c r="H1669" s="160">
        <v>15.757999999999999</v>
      </c>
      <c r="I1669" s="161"/>
      <c r="L1669" s="157"/>
      <c r="M1669" s="162"/>
      <c r="T1669" s="163"/>
      <c r="AT1669" s="158" t="s">
        <v>170</v>
      </c>
      <c r="AU1669" s="158" t="s">
        <v>92</v>
      </c>
      <c r="AV1669" s="13" t="s">
        <v>92</v>
      </c>
      <c r="AW1669" s="13" t="s">
        <v>39</v>
      </c>
      <c r="AX1669" s="13" t="s">
        <v>83</v>
      </c>
      <c r="AY1669" s="158" t="s">
        <v>161</v>
      </c>
    </row>
    <row r="1670" spans="2:51" s="13" customFormat="1" ht="11.25">
      <c r="B1670" s="157"/>
      <c r="D1670" s="151" t="s">
        <v>170</v>
      </c>
      <c r="E1670" s="158" t="s">
        <v>1</v>
      </c>
      <c r="F1670" s="159" t="s">
        <v>2175</v>
      </c>
      <c r="H1670" s="160">
        <v>18.225000000000001</v>
      </c>
      <c r="I1670" s="161"/>
      <c r="L1670" s="157"/>
      <c r="M1670" s="162"/>
      <c r="T1670" s="163"/>
      <c r="AT1670" s="158" t="s">
        <v>170</v>
      </c>
      <c r="AU1670" s="158" t="s">
        <v>92</v>
      </c>
      <c r="AV1670" s="13" t="s">
        <v>92</v>
      </c>
      <c r="AW1670" s="13" t="s">
        <v>39</v>
      </c>
      <c r="AX1670" s="13" t="s">
        <v>83</v>
      </c>
      <c r="AY1670" s="158" t="s">
        <v>161</v>
      </c>
    </row>
    <row r="1671" spans="2:51" s="13" customFormat="1" ht="11.25">
      <c r="B1671" s="157"/>
      <c r="D1671" s="151" t="s">
        <v>170</v>
      </c>
      <c r="E1671" s="158" t="s">
        <v>1</v>
      </c>
      <c r="F1671" s="159" t="s">
        <v>2176</v>
      </c>
      <c r="H1671" s="160">
        <v>10.18</v>
      </c>
      <c r="I1671" s="161"/>
      <c r="L1671" s="157"/>
      <c r="M1671" s="162"/>
      <c r="T1671" s="163"/>
      <c r="AT1671" s="158" t="s">
        <v>170</v>
      </c>
      <c r="AU1671" s="158" t="s">
        <v>92</v>
      </c>
      <c r="AV1671" s="13" t="s">
        <v>92</v>
      </c>
      <c r="AW1671" s="13" t="s">
        <v>39</v>
      </c>
      <c r="AX1671" s="13" t="s">
        <v>83</v>
      </c>
      <c r="AY1671" s="158" t="s">
        <v>161</v>
      </c>
    </row>
    <row r="1672" spans="2:51" s="13" customFormat="1" ht="11.25">
      <c r="B1672" s="157"/>
      <c r="D1672" s="151" t="s">
        <v>170</v>
      </c>
      <c r="E1672" s="158" t="s">
        <v>1</v>
      </c>
      <c r="F1672" s="159" t="s">
        <v>2177</v>
      </c>
      <c r="H1672" s="160">
        <v>56.594999999999999</v>
      </c>
      <c r="I1672" s="161"/>
      <c r="L1672" s="157"/>
      <c r="M1672" s="162"/>
      <c r="T1672" s="163"/>
      <c r="AT1672" s="158" t="s">
        <v>170</v>
      </c>
      <c r="AU1672" s="158" t="s">
        <v>92</v>
      </c>
      <c r="AV1672" s="13" t="s">
        <v>92</v>
      </c>
      <c r="AW1672" s="13" t="s">
        <v>39</v>
      </c>
      <c r="AX1672" s="13" t="s">
        <v>83</v>
      </c>
      <c r="AY1672" s="158" t="s">
        <v>161</v>
      </c>
    </row>
    <row r="1673" spans="2:51" s="15" customFormat="1" ht="11.25">
      <c r="B1673" s="174"/>
      <c r="D1673" s="151" t="s">
        <v>170</v>
      </c>
      <c r="E1673" s="175" t="s">
        <v>1</v>
      </c>
      <c r="F1673" s="176" t="s">
        <v>377</v>
      </c>
      <c r="H1673" s="177">
        <v>2491.9430000000002</v>
      </c>
      <c r="I1673" s="178"/>
      <c r="L1673" s="174"/>
      <c r="M1673" s="179"/>
      <c r="T1673" s="180"/>
      <c r="AT1673" s="175" t="s">
        <v>170</v>
      </c>
      <c r="AU1673" s="175" t="s">
        <v>92</v>
      </c>
      <c r="AV1673" s="15" t="s">
        <v>100</v>
      </c>
      <c r="AW1673" s="15" t="s">
        <v>39</v>
      </c>
      <c r="AX1673" s="15" t="s">
        <v>83</v>
      </c>
      <c r="AY1673" s="175" t="s">
        <v>161</v>
      </c>
    </row>
    <row r="1674" spans="2:51" s="12" customFormat="1" ht="11.25">
      <c r="B1674" s="150"/>
      <c r="D1674" s="151" t="s">
        <v>170</v>
      </c>
      <c r="E1674" s="152" t="s">
        <v>1</v>
      </c>
      <c r="F1674" s="153" t="s">
        <v>2178</v>
      </c>
      <c r="H1674" s="152" t="s">
        <v>1</v>
      </c>
      <c r="I1674" s="154"/>
      <c r="L1674" s="150"/>
      <c r="M1674" s="155"/>
      <c r="T1674" s="156"/>
      <c r="AT1674" s="152" t="s">
        <v>170</v>
      </c>
      <c r="AU1674" s="152" t="s">
        <v>92</v>
      </c>
      <c r="AV1674" s="12" t="s">
        <v>90</v>
      </c>
      <c r="AW1674" s="12" t="s">
        <v>39</v>
      </c>
      <c r="AX1674" s="12" t="s">
        <v>83</v>
      </c>
      <c r="AY1674" s="152" t="s">
        <v>161</v>
      </c>
    </row>
    <row r="1675" spans="2:51" s="13" customFormat="1" ht="11.25">
      <c r="B1675" s="157"/>
      <c r="D1675" s="151" t="s">
        <v>170</v>
      </c>
      <c r="E1675" s="158" t="s">
        <v>1</v>
      </c>
      <c r="F1675" s="159" t="s">
        <v>2179</v>
      </c>
      <c r="H1675" s="160">
        <v>175.91499999999999</v>
      </c>
      <c r="I1675" s="161"/>
      <c r="L1675" s="157"/>
      <c r="M1675" s="162"/>
      <c r="T1675" s="163"/>
      <c r="AT1675" s="158" t="s">
        <v>170</v>
      </c>
      <c r="AU1675" s="158" t="s">
        <v>92</v>
      </c>
      <c r="AV1675" s="13" t="s">
        <v>92</v>
      </c>
      <c r="AW1675" s="13" t="s">
        <v>39</v>
      </c>
      <c r="AX1675" s="13" t="s">
        <v>83</v>
      </c>
      <c r="AY1675" s="158" t="s">
        <v>161</v>
      </c>
    </row>
    <row r="1676" spans="2:51" s="13" customFormat="1" ht="11.25">
      <c r="B1676" s="157"/>
      <c r="D1676" s="151" t="s">
        <v>170</v>
      </c>
      <c r="E1676" s="158" t="s">
        <v>1</v>
      </c>
      <c r="F1676" s="159" t="s">
        <v>2180</v>
      </c>
      <c r="H1676" s="160">
        <v>104.85</v>
      </c>
      <c r="I1676" s="161"/>
      <c r="L1676" s="157"/>
      <c r="M1676" s="162"/>
      <c r="T1676" s="163"/>
      <c r="AT1676" s="158" t="s">
        <v>170</v>
      </c>
      <c r="AU1676" s="158" t="s">
        <v>92</v>
      </c>
      <c r="AV1676" s="13" t="s">
        <v>92</v>
      </c>
      <c r="AW1676" s="13" t="s">
        <v>39</v>
      </c>
      <c r="AX1676" s="13" t="s">
        <v>83</v>
      </c>
      <c r="AY1676" s="158" t="s">
        <v>161</v>
      </c>
    </row>
    <row r="1677" spans="2:51" s="13" customFormat="1" ht="22.5">
      <c r="B1677" s="157"/>
      <c r="D1677" s="151" t="s">
        <v>170</v>
      </c>
      <c r="E1677" s="158" t="s">
        <v>1</v>
      </c>
      <c r="F1677" s="159" t="s">
        <v>2181</v>
      </c>
      <c r="H1677" s="160">
        <v>610.375</v>
      </c>
      <c r="I1677" s="161"/>
      <c r="L1677" s="157"/>
      <c r="M1677" s="162"/>
      <c r="T1677" s="163"/>
      <c r="AT1677" s="158" t="s">
        <v>170</v>
      </c>
      <c r="AU1677" s="158" t="s">
        <v>92</v>
      </c>
      <c r="AV1677" s="13" t="s">
        <v>92</v>
      </c>
      <c r="AW1677" s="13" t="s">
        <v>39</v>
      </c>
      <c r="AX1677" s="13" t="s">
        <v>83</v>
      </c>
      <c r="AY1677" s="158" t="s">
        <v>161</v>
      </c>
    </row>
    <row r="1678" spans="2:51" s="13" customFormat="1" ht="11.25">
      <c r="B1678" s="157"/>
      <c r="D1678" s="151" t="s">
        <v>170</v>
      </c>
      <c r="E1678" s="158" t="s">
        <v>1</v>
      </c>
      <c r="F1678" s="159" t="s">
        <v>2182</v>
      </c>
      <c r="H1678" s="160">
        <v>156.22499999999999</v>
      </c>
      <c r="I1678" s="161"/>
      <c r="L1678" s="157"/>
      <c r="M1678" s="162"/>
      <c r="T1678" s="163"/>
      <c r="AT1678" s="158" t="s">
        <v>170</v>
      </c>
      <c r="AU1678" s="158" t="s">
        <v>92</v>
      </c>
      <c r="AV1678" s="13" t="s">
        <v>92</v>
      </c>
      <c r="AW1678" s="13" t="s">
        <v>39</v>
      </c>
      <c r="AX1678" s="13" t="s">
        <v>83</v>
      </c>
      <c r="AY1678" s="158" t="s">
        <v>161</v>
      </c>
    </row>
    <row r="1679" spans="2:51" s="13" customFormat="1" ht="11.25">
      <c r="B1679" s="157"/>
      <c r="D1679" s="151" t="s">
        <v>170</v>
      </c>
      <c r="E1679" s="158" t="s">
        <v>1</v>
      </c>
      <c r="F1679" s="159" t="s">
        <v>2183</v>
      </c>
      <c r="H1679" s="160">
        <v>77.174999999999997</v>
      </c>
      <c r="I1679" s="161"/>
      <c r="L1679" s="157"/>
      <c r="M1679" s="162"/>
      <c r="T1679" s="163"/>
      <c r="AT1679" s="158" t="s">
        <v>170</v>
      </c>
      <c r="AU1679" s="158" t="s">
        <v>92</v>
      </c>
      <c r="AV1679" s="13" t="s">
        <v>92</v>
      </c>
      <c r="AW1679" s="13" t="s">
        <v>39</v>
      </c>
      <c r="AX1679" s="13" t="s">
        <v>83</v>
      </c>
      <c r="AY1679" s="158" t="s">
        <v>161</v>
      </c>
    </row>
    <row r="1680" spans="2:51" s="13" customFormat="1" ht="11.25">
      <c r="B1680" s="157"/>
      <c r="D1680" s="151" t="s">
        <v>170</v>
      </c>
      <c r="E1680" s="158" t="s">
        <v>1</v>
      </c>
      <c r="F1680" s="159" t="s">
        <v>2184</v>
      </c>
      <c r="H1680" s="160">
        <v>87.89</v>
      </c>
      <c r="I1680" s="161"/>
      <c r="L1680" s="157"/>
      <c r="M1680" s="162"/>
      <c r="T1680" s="163"/>
      <c r="AT1680" s="158" t="s">
        <v>170</v>
      </c>
      <c r="AU1680" s="158" t="s">
        <v>92</v>
      </c>
      <c r="AV1680" s="13" t="s">
        <v>92</v>
      </c>
      <c r="AW1680" s="13" t="s">
        <v>39</v>
      </c>
      <c r="AX1680" s="13" t="s">
        <v>83</v>
      </c>
      <c r="AY1680" s="158" t="s">
        <v>161</v>
      </c>
    </row>
    <row r="1681" spans="2:51" s="13" customFormat="1" ht="11.25">
      <c r="B1681" s="157"/>
      <c r="D1681" s="151" t="s">
        <v>170</v>
      </c>
      <c r="E1681" s="158" t="s">
        <v>1</v>
      </c>
      <c r="F1681" s="159" t="s">
        <v>2185</v>
      </c>
      <c r="H1681" s="160">
        <v>95.89</v>
      </c>
      <c r="I1681" s="161"/>
      <c r="L1681" s="157"/>
      <c r="M1681" s="162"/>
      <c r="T1681" s="163"/>
      <c r="AT1681" s="158" t="s">
        <v>170</v>
      </c>
      <c r="AU1681" s="158" t="s">
        <v>92</v>
      </c>
      <c r="AV1681" s="13" t="s">
        <v>92</v>
      </c>
      <c r="AW1681" s="13" t="s">
        <v>39</v>
      </c>
      <c r="AX1681" s="13" t="s">
        <v>83</v>
      </c>
      <c r="AY1681" s="158" t="s">
        <v>161</v>
      </c>
    </row>
    <row r="1682" spans="2:51" s="13" customFormat="1" ht="11.25">
      <c r="B1682" s="157"/>
      <c r="D1682" s="151" t="s">
        <v>170</v>
      </c>
      <c r="E1682" s="158" t="s">
        <v>1</v>
      </c>
      <c r="F1682" s="159" t="s">
        <v>2186</v>
      </c>
      <c r="H1682" s="160">
        <v>176.655</v>
      </c>
      <c r="I1682" s="161"/>
      <c r="L1682" s="157"/>
      <c r="M1682" s="162"/>
      <c r="T1682" s="163"/>
      <c r="AT1682" s="158" t="s">
        <v>170</v>
      </c>
      <c r="AU1682" s="158" t="s">
        <v>92</v>
      </c>
      <c r="AV1682" s="13" t="s">
        <v>92</v>
      </c>
      <c r="AW1682" s="13" t="s">
        <v>39</v>
      </c>
      <c r="AX1682" s="13" t="s">
        <v>83</v>
      </c>
      <c r="AY1682" s="158" t="s">
        <v>161</v>
      </c>
    </row>
    <row r="1683" spans="2:51" s="13" customFormat="1" ht="11.25">
      <c r="B1683" s="157"/>
      <c r="D1683" s="151" t="s">
        <v>170</v>
      </c>
      <c r="E1683" s="158" t="s">
        <v>1</v>
      </c>
      <c r="F1683" s="159" t="s">
        <v>2187</v>
      </c>
      <c r="H1683" s="160">
        <v>176.655</v>
      </c>
      <c r="I1683" s="161"/>
      <c r="L1683" s="157"/>
      <c r="M1683" s="162"/>
      <c r="T1683" s="163"/>
      <c r="AT1683" s="158" t="s">
        <v>170</v>
      </c>
      <c r="AU1683" s="158" t="s">
        <v>92</v>
      </c>
      <c r="AV1683" s="13" t="s">
        <v>92</v>
      </c>
      <c r="AW1683" s="13" t="s">
        <v>39</v>
      </c>
      <c r="AX1683" s="13" t="s">
        <v>83</v>
      </c>
      <c r="AY1683" s="158" t="s">
        <v>161</v>
      </c>
    </row>
    <row r="1684" spans="2:51" s="13" customFormat="1" ht="11.25">
      <c r="B1684" s="157"/>
      <c r="D1684" s="151" t="s">
        <v>170</v>
      </c>
      <c r="E1684" s="158" t="s">
        <v>1</v>
      </c>
      <c r="F1684" s="159" t="s">
        <v>2188</v>
      </c>
      <c r="H1684" s="160">
        <v>176.655</v>
      </c>
      <c r="I1684" s="161"/>
      <c r="L1684" s="157"/>
      <c r="M1684" s="162"/>
      <c r="T1684" s="163"/>
      <c r="AT1684" s="158" t="s">
        <v>170</v>
      </c>
      <c r="AU1684" s="158" t="s">
        <v>92</v>
      </c>
      <c r="AV1684" s="13" t="s">
        <v>92</v>
      </c>
      <c r="AW1684" s="13" t="s">
        <v>39</v>
      </c>
      <c r="AX1684" s="13" t="s">
        <v>83</v>
      </c>
      <c r="AY1684" s="158" t="s">
        <v>161</v>
      </c>
    </row>
    <row r="1685" spans="2:51" s="13" customFormat="1" ht="11.25">
      <c r="B1685" s="157"/>
      <c r="D1685" s="151" t="s">
        <v>170</v>
      </c>
      <c r="E1685" s="158" t="s">
        <v>1</v>
      </c>
      <c r="F1685" s="159" t="s">
        <v>2189</v>
      </c>
      <c r="H1685" s="160">
        <v>33.94</v>
      </c>
      <c r="I1685" s="161"/>
      <c r="L1685" s="157"/>
      <c r="M1685" s="162"/>
      <c r="T1685" s="163"/>
      <c r="AT1685" s="158" t="s">
        <v>170</v>
      </c>
      <c r="AU1685" s="158" t="s">
        <v>92</v>
      </c>
      <c r="AV1685" s="13" t="s">
        <v>92</v>
      </c>
      <c r="AW1685" s="13" t="s">
        <v>39</v>
      </c>
      <c r="AX1685" s="13" t="s">
        <v>83</v>
      </c>
      <c r="AY1685" s="158" t="s">
        <v>161</v>
      </c>
    </row>
    <row r="1686" spans="2:51" s="13" customFormat="1" ht="11.25">
      <c r="B1686" s="157"/>
      <c r="D1686" s="151" t="s">
        <v>170</v>
      </c>
      <c r="E1686" s="158" t="s">
        <v>1</v>
      </c>
      <c r="F1686" s="159" t="s">
        <v>2190</v>
      </c>
      <c r="H1686" s="160">
        <v>18.78</v>
      </c>
      <c r="I1686" s="161"/>
      <c r="L1686" s="157"/>
      <c r="M1686" s="162"/>
      <c r="T1686" s="163"/>
      <c r="AT1686" s="158" t="s">
        <v>170</v>
      </c>
      <c r="AU1686" s="158" t="s">
        <v>92</v>
      </c>
      <c r="AV1686" s="13" t="s">
        <v>92</v>
      </c>
      <c r="AW1686" s="13" t="s">
        <v>39</v>
      </c>
      <c r="AX1686" s="13" t="s">
        <v>83</v>
      </c>
      <c r="AY1686" s="158" t="s">
        <v>161</v>
      </c>
    </row>
    <row r="1687" spans="2:51" s="13" customFormat="1" ht="11.25">
      <c r="B1687" s="157"/>
      <c r="D1687" s="151" t="s">
        <v>170</v>
      </c>
      <c r="E1687" s="158" t="s">
        <v>1</v>
      </c>
      <c r="F1687" s="159" t="s">
        <v>2191</v>
      </c>
      <c r="H1687" s="160">
        <v>51.555</v>
      </c>
      <c r="I1687" s="161"/>
      <c r="L1687" s="157"/>
      <c r="M1687" s="162"/>
      <c r="T1687" s="163"/>
      <c r="AT1687" s="158" t="s">
        <v>170</v>
      </c>
      <c r="AU1687" s="158" t="s">
        <v>92</v>
      </c>
      <c r="AV1687" s="13" t="s">
        <v>92</v>
      </c>
      <c r="AW1687" s="13" t="s">
        <v>39</v>
      </c>
      <c r="AX1687" s="13" t="s">
        <v>83</v>
      </c>
      <c r="AY1687" s="158" t="s">
        <v>161</v>
      </c>
    </row>
    <row r="1688" spans="2:51" s="15" customFormat="1" ht="11.25">
      <c r="B1688" s="174"/>
      <c r="D1688" s="151" t="s">
        <v>170</v>
      </c>
      <c r="E1688" s="175" t="s">
        <v>1</v>
      </c>
      <c r="F1688" s="176" t="s">
        <v>377</v>
      </c>
      <c r="H1688" s="177">
        <v>1942.56</v>
      </c>
      <c r="I1688" s="178"/>
      <c r="L1688" s="174"/>
      <c r="M1688" s="179"/>
      <c r="T1688" s="180"/>
      <c r="AT1688" s="175" t="s">
        <v>170</v>
      </c>
      <c r="AU1688" s="175" t="s">
        <v>92</v>
      </c>
      <c r="AV1688" s="15" t="s">
        <v>100</v>
      </c>
      <c r="AW1688" s="15" t="s">
        <v>39</v>
      </c>
      <c r="AX1688" s="15" t="s">
        <v>83</v>
      </c>
      <c r="AY1688" s="175" t="s">
        <v>161</v>
      </c>
    </row>
    <row r="1689" spans="2:51" s="12" customFormat="1" ht="11.25">
      <c r="B1689" s="150"/>
      <c r="D1689" s="151" t="s">
        <v>170</v>
      </c>
      <c r="E1689" s="152" t="s">
        <v>1</v>
      </c>
      <c r="F1689" s="153" t="s">
        <v>2192</v>
      </c>
      <c r="H1689" s="152" t="s">
        <v>1</v>
      </c>
      <c r="I1689" s="154"/>
      <c r="L1689" s="150"/>
      <c r="M1689" s="155"/>
      <c r="T1689" s="156"/>
      <c r="AT1689" s="152" t="s">
        <v>170</v>
      </c>
      <c r="AU1689" s="152" t="s">
        <v>92</v>
      </c>
      <c r="AV1689" s="12" t="s">
        <v>90</v>
      </c>
      <c r="AW1689" s="12" t="s">
        <v>39</v>
      </c>
      <c r="AX1689" s="12" t="s">
        <v>83</v>
      </c>
      <c r="AY1689" s="152" t="s">
        <v>161</v>
      </c>
    </row>
    <row r="1690" spans="2:51" s="13" customFormat="1" ht="11.25">
      <c r="B1690" s="157"/>
      <c r="D1690" s="151" t="s">
        <v>170</v>
      </c>
      <c r="E1690" s="158" t="s">
        <v>1</v>
      </c>
      <c r="F1690" s="159" t="s">
        <v>2193</v>
      </c>
      <c r="H1690" s="160">
        <v>169.245</v>
      </c>
      <c r="I1690" s="161"/>
      <c r="L1690" s="157"/>
      <c r="M1690" s="162"/>
      <c r="T1690" s="163"/>
      <c r="AT1690" s="158" t="s">
        <v>170</v>
      </c>
      <c r="AU1690" s="158" t="s">
        <v>92</v>
      </c>
      <c r="AV1690" s="13" t="s">
        <v>92</v>
      </c>
      <c r="AW1690" s="13" t="s">
        <v>39</v>
      </c>
      <c r="AX1690" s="13" t="s">
        <v>83</v>
      </c>
      <c r="AY1690" s="158" t="s">
        <v>161</v>
      </c>
    </row>
    <row r="1691" spans="2:51" s="13" customFormat="1" ht="11.25">
      <c r="B1691" s="157"/>
      <c r="D1691" s="151" t="s">
        <v>170</v>
      </c>
      <c r="E1691" s="158" t="s">
        <v>1</v>
      </c>
      <c r="F1691" s="159" t="s">
        <v>2194</v>
      </c>
      <c r="H1691" s="160">
        <v>106.21</v>
      </c>
      <c r="I1691" s="161"/>
      <c r="L1691" s="157"/>
      <c r="M1691" s="162"/>
      <c r="T1691" s="163"/>
      <c r="AT1691" s="158" t="s">
        <v>170</v>
      </c>
      <c r="AU1691" s="158" t="s">
        <v>92</v>
      </c>
      <c r="AV1691" s="13" t="s">
        <v>92</v>
      </c>
      <c r="AW1691" s="13" t="s">
        <v>39</v>
      </c>
      <c r="AX1691" s="13" t="s">
        <v>83</v>
      </c>
      <c r="AY1691" s="158" t="s">
        <v>161</v>
      </c>
    </row>
    <row r="1692" spans="2:51" s="13" customFormat="1" ht="22.5">
      <c r="B1692" s="157"/>
      <c r="D1692" s="151" t="s">
        <v>170</v>
      </c>
      <c r="E1692" s="158" t="s">
        <v>1</v>
      </c>
      <c r="F1692" s="159" t="s">
        <v>2195</v>
      </c>
      <c r="H1692" s="160">
        <v>571.62300000000005</v>
      </c>
      <c r="I1692" s="161"/>
      <c r="L1692" s="157"/>
      <c r="M1692" s="162"/>
      <c r="T1692" s="163"/>
      <c r="AT1692" s="158" t="s">
        <v>170</v>
      </c>
      <c r="AU1692" s="158" t="s">
        <v>92</v>
      </c>
      <c r="AV1692" s="13" t="s">
        <v>92</v>
      </c>
      <c r="AW1692" s="13" t="s">
        <v>39</v>
      </c>
      <c r="AX1692" s="13" t="s">
        <v>83</v>
      </c>
      <c r="AY1692" s="158" t="s">
        <v>161</v>
      </c>
    </row>
    <row r="1693" spans="2:51" s="13" customFormat="1" ht="11.25">
      <c r="B1693" s="157"/>
      <c r="D1693" s="151" t="s">
        <v>170</v>
      </c>
      <c r="E1693" s="158" t="s">
        <v>1</v>
      </c>
      <c r="F1693" s="159" t="s">
        <v>2196</v>
      </c>
      <c r="H1693" s="160">
        <v>133.5</v>
      </c>
      <c r="I1693" s="161"/>
      <c r="L1693" s="157"/>
      <c r="M1693" s="162"/>
      <c r="T1693" s="163"/>
      <c r="AT1693" s="158" t="s">
        <v>170</v>
      </c>
      <c r="AU1693" s="158" t="s">
        <v>92</v>
      </c>
      <c r="AV1693" s="13" t="s">
        <v>92</v>
      </c>
      <c r="AW1693" s="13" t="s">
        <v>39</v>
      </c>
      <c r="AX1693" s="13" t="s">
        <v>83</v>
      </c>
      <c r="AY1693" s="158" t="s">
        <v>161</v>
      </c>
    </row>
    <row r="1694" spans="2:51" s="13" customFormat="1" ht="11.25">
      <c r="B1694" s="157"/>
      <c r="D1694" s="151" t="s">
        <v>170</v>
      </c>
      <c r="E1694" s="158" t="s">
        <v>1</v>
      </c>
      <c r="F1694" s="159" t="s">
        <v>2197</v>
      </c>
      <c r="H1694" s="160">
        <v>55.563000000000002</v>
      </c>
      <c r="I1694" s="161"/>
      <c r="L1694" s="157"/>
      <c r="M1694" s="162"/>
      <c r="T1694" s="163"/>
      <c r="AT1694" s="158" t="s">
        <v>170</v>
      </c>
      <c r="AU1694" s="158" t="s">
        <v>92</v>
      </c>
      <c r="AV1694" s="13" t="s">
        <v>92</v>
      </c>
      <c r="AW1694" s="13" t="s">
        <v>39</v>
      </c>
      <c r="AX1694" s="13" t="s">
        <v>83</v>
      </c>
      <c r="AY1694" s="158" t="s">
        <v>161</v>
      </c>
    </row>
    <row r="1695" spans="2:51" s="13" customFormat="1" ht="11.25">
      <c r="B1695" s="157"/>
      <c r="D1695" s="151" t="s">
        <v>170</v>
      </c>
      <c r="E1695" s="158" t="s">
        <v>1</v>
      </c>
      <c r="F1695" s="159" t="s">
        <v>2198</v>
      </c>
      <c r="H1695" s="160">
        <v>90.715000000000003</v>
      </c>
      <c r="I1695" s="161"/>
      <c r="L1695" s="157"/>
      <c r="M1695" s="162"/>
      <c r="T1695" s="163"/>
      <c r="AT1695" s="158" t="s">
        <v>170</v>
      </c>
      <c r="AU1695" s="158" t="s">
        <v>92</v>
      </c>
      <c r="AV1695" s="13" t="s">
        <v>92</v>
      </c>
      <c r="AW1695" s="13" t="s">
        <v>39</v>
      </c>
      <c r="AX1695" s="13" t="s">
        <v>83</v>
      </c>
      <c r="AY1695" s="158" t="s">
        <v>161</v>
      </c>
    </row>
    <row r="1696" spans="2:51" s="13" customFormat="1" ht="11.25">
      <c r="B1696" s="157"/>
      <c r="D1696" s="151" t="s">
        <v>170</v>
      </c>
      <c r="E1696" s="158" t="s">
        <v>1</v>
      </c>
      <c r="F1696" s="159" t="s">
        <v>2199</v>
      </c>
      <c r="H1696" s="160">
        <v>45.24</v>
      </c>
      <c r="I1696" s="161"/>
      <c r="L1696" s="157"/>
      <c r="M1696" s="162"/>
      <c r="T1696" s="163"/>
      <c r="AT1696" s="158" t="s">
        <v>170</v>
      </c>
      <c r="AU1696" s="158" t="s">
        <v>92</v>
      </c>
      <c r="AV1696" s="13" t="s">
        <v>92</v>
      </c>
      <c r="AW1696" s="13" t="s">
        <v>39</v>
      </c>
      <c r="AX1696" s="13" t="s">
        <v>83</v>
      </c>
      <c r="AY1696" s="158" t="s">
        <v>161</v>
      </c>
    </row>
    <row r="1697" spans="2:65" s="13" customFormat="1" ht="11.25">
      <c r="B1697" s="157"/>
      <c r="D1697" s="151" t="s">
        <v>170</v>
      </c>
      <c r="E1697" s="158" t="s">
        <v>1</v>
      </c>
      <c r="F1697" s="159" t="s">
        <v>2200</v>
      </c>
      <c r="H1697" s="160">
        <v>176.655</v>
      </c>
      <c r="I1697" s="161"/>
      <c r="L1697" s="157"/>
      <c r="M1697" s="162"/>
      <c r="T1697" s="163"/>
      <c r="AT1697" s="158" t="s">
        <v>170</v>
      </c>
      <c r="AU1697" s="158" t="s">
        <v>92</v>
      </c>
      <c r="AV1697" s="13" t="s">
        <v>92</v>
      </c>
      <c r="AW1697" s="13" t="s">
        <v>39</v>
      </c>
      <c r="AX1697" s="13" t="s">
        <v>83</v>
      </c>
      <c r="AY1697" s="158" t="s">
        <v>161</v>
      </c>
    </row>
    <row r="1698" spans="2:65" s="13" customFormat="1" ht="11.25">
      <c r="B1698" s="157"/>
      <c r="D1698" s="151" t="s">
        <v>170</v>
      </c>
      <c r="E1698" s="158" t="s">
        <v>1</v>
      </c>
      <c r="F1698" s="159" t="s">
        <v>2201</v>
      </c>
      <c r="H1698" s="160">
        <v>176.655</v>
      </c>
      <c r="I1698" s="161"/>
      <c r="L1698" s="157"/>
      <c r="M1698" s="162"/>
      <c r="T1698" s="163"/>
      <c r="AT1698" s="158" t="s">
        <v>170</v>
      </c>
      <c r="AU1698" s="158" t="s">
        <v>92</v>
      </c>
      <c r="AV1698" s="13" t="s">
        <v>92</v>
      </c>
      <c r="AW1698" s="13" t="s">
        <v>39</v>
      </c>
      <c r="AX1698" s="13" t="s">
        <v>83</v>
      </c>
      <c r="AY1698" s="158" t="s">
        <v>161</v>
      </c>
    </row>
    <row r="1699" spans="2:65" s="13" customFormat="1" ht="11.25">
      <c r="B1699" s="157"/>
      <c r="D1699" s="151" t="s">
        <v>170</v>
      </c>
      <c r="E1699" s="158" t="s">
        <v>1</v>
      </c>
      <c r="F1699" s="159" t="s">
        <v>2202</v>
      </c>
      <c r="H1699" s="160">
        <v>178.75</v>
      </c>
      <c r="I1699" s="161"/>
      <c r="L1699" s="157"/>
      <c r="M1699" s="162"/>
      <c r="T1699" s="163"/>
      <c r="AT1699" s="158" t="s">
        <v>170</v>
      </c>
      <c r="AU1699" s="158" t="s">
        <v>92</v>
      </c>
      <c r="AV1699" s="13" t="s">
        <v>92</v>
      </c>
      <c r="AW1699" s="13" t="s">
        <v>39</v>
      </c>
      <c r="AX1699" s="13" t="s">
        <v>83</v>
      </c>
      <c r="AY1699" s="158" t="s">
        <v>161</v>
      </c>
    </row>
    <row r="1700" spans="2:65" s="13" customFormat="1" ht="11.25">
      <c r="B1700" s="157"/>
      <c r="D1700" s="151" t="s">
        <v>170</v>
      </c>
      <c r="E1700" s="158" t="s">
        <v>1</v>
      </c>
      <c r="F1700" s="159" t="s">
        <v>2203</v>
      </c>
      <c r="H1700" s="160">
        <v>33.94</v>
      </c>
      <c r="I1700" s="161"/>
      <c r="L1700" s="157"/>
      <c r="M1700" s="162"/>
      <c r="T1700" s="163"/>
      <c r="AT1700" s="158" t="s">
        <v>170</v>
      </c>
      <c r="AU1700" s="158" t="s">
        <v>92</v>
      </c>
      <c r="AV1700" s="13" t="s">
        <v>92</v>
      </c>
      <c r="AW1700" s="13" t="s">
        <v>39</v>
      </c>
      <c r="AX1700" s="13" t="s">
        <v>83</v>
      </c>
      <c r="AY1700" s="158" t="s">
        <v>161</v>
      </c>
    </row>
    <row r="1701" spans="2:65" s="13" customFormat="1" ht="11.25">
      <c r="B1701" s="157"/>
      <c r="D1701" s="151" t="s">
        <v>170</v>
      </c>
      <c r="E1701" s="158" t="s">
        <v>1</v>
      </c>
      <c r="F1701" s="159" t="s">
        <v>2204</v>
      </c>
      <c r="H1701" s="160">
        <v>59.185000000000002</v>
      </c>
      <c r="I1701" s="161"/>
      <c r="L1701" s="157"/>
      <c r="M1701" s="162"/>
      <c r="T1701" s="163"/>
      <c r="AT1701" s="158" t="s">
        <v>170</v>
      </c>
      <c r="AU1701" s="158" t="s">
        <v>92</v>
      </c>
      <c r="AV1701" s="13" t="s">
        <v>92</v>
      </c>
      <c r="AW1701" s="13" t="s">
        <v>39</v>
      </c>
      <c r="AX1701" s="13" t="s">
        <v>83</v>
      </c>
      <c r="AY1701" s="158" t="s">
        <v>161</v>
      </c>
    </row>
    <row r="1702" spans="2:65" s="15" customFormat="1" ht="11.25">
      <c r="B1702" s="174"/>
      <c r="D1702" s="151" t="s">
        <v>170</v>
      </c>
      <c r="E1702" s="175" t="s">
        <v>1</v>
      </c>
      <c r="F1702" s="176" t="s">
        <v>377</v>
      </c>
      <c r="H1702" s="177">
        <v>1797.2809999999999</v>
      </c>
      <c r="I1702" s="178"/>
      <c r="L1702" s="174"/>
      <c r="M1702" s="179"/>
      <c r="T1702" s="180"/>
      <c r="AT1702" s="175" t="s">
        <v>170</v>
      </c>
      <c r="AU1702" s="175" t="s">
        <v>92</v>
      </c>
      <c r="AV1702" s="15" t="s">
        <v>100</v>
      </c>
      <c r="AW1702" s="15" t="s">
        <v>39</v>
      </c>
      <c r="AX1702" s="15" t="s">
        <v>83</v>
      </c>
      <c r="AY1702" s="175" t="s">
        <v>161</v>
      </c>
    </row>
    <row r="1703" spans="2:65" s="12" customFormat="1" ht="11.25">
      <c r="B1703" s="150"/>
      <c r="D1703" s="151" t="s">
        <v>170</v>
      </c>
      <c r="E1703" s="152" t="s">
        <v>1</v>
      </c>
      <c r="F1703" s="153" t="s">
        <v>2205</v>
      </c>
      <c r="H1703" s="152" t="s">
        <v>1</v>
      </c>
      <c r="I1703" s="154"/>
      <c r="L1703" s="150"/>
      <c r="M1703" s="155"/>
      <c r="T1703" s="156"/>
      <c r="AT1703" s="152" t="s">
        <v>170</v>
      </c>
      <c r="AU1703" s="152" t="s">
        <v>92</v>
      </c>
      <c r="AV1703" s="12" t="s">
        <v>90</v>
      </c>
      <c r="AW1703" s="12" t="s">
        <v>39</v>
      </c>
      <c r="AX1703" s="12" t="s">
        <v>83</v>
      </c>
      <c r="AY1703" s="152" t="s">
        <v>161</v>
      </c>
    </row>
    <row r="1704" spans="2:65" s="13" customFormat="1" ht="11.25">
      <c r="B1704" s="157"/>
      <c r="D1704" s="151" t="s">
        <v>170</v>
      </c>
      <c r="E1704" s="158" t="s">
        <v>1</v>
      </c>
      <c r="F1704" s="159" t="s">
        <v>2206</v>
      </c>
      <c r="H1704" s="160">
        <v>152.73500000000001</v>
      </c>
      <c r="I1704" s="161"/>
      <c r="L1704" s="157"/>
      <c r="M1704" s="162"/>
      <c r="T1704" s="163"/>
      <c r="AT1704" s="158" t="s">
        <v>170</v>
      </c>
      <c r="AU1704" s="158" t="s">
        <v>92</v>
      </c>
      <c r="AV1704" s="13" t="s">
        <v>92</v>
      </c>
      <c r="AW1704" s="13" t="s">
        <v>39</v>
      </c>
      <c r="AX1704" s="13" t="s">
        <v>83</v>
      </c>
      <c r="AY1704" s="158" t="s">
        <v>161</v>
      </c>
    </row>
    <row r="1705" spans="2:65" s="13" customFormat="1" ht="11.25">
      <c r="B1705" s="157"/>
      <c r="D1705" s="151" t="s">
        <v>170</v>
      </c>
      <c r="E1705" s="158" t="s">
        <v>1</v>
      </c>
      <c r="F1705" s="159" t="s">
        <v>2207</v>
      </c>
      <c r="H1705" s="160">
        <v>84.605000000000004</v>
      </c>
      <c r="I1705" s="161"/>
      <c r="L1705" s="157"/>
      <c r="M1705" s="162"/>
      <c r="T1705" s="163"/>
      <c r="AT1705" s="158" t="s">
        <v>170</v>
      </c>
      <c r="AU1705" s="158" t="s">
        <v>92</v>
      </c>
      <c r="AV1705" s="13" t="s">
        <v>92</v>
      </c>
      <c r="AW1705" s="13" t="s">
        <v>39</v>
      </c>
      <c r="AX1705" s="13" t="s">
        <v>83</v>
      </c>
      <c r="AY1705" s="158" t="s">
        <v>161</v>
      </c>
    </row>
    <row r="1706" spans="2:65" s="13" customFormat="1" ht="11.25">
      <c r="B1706" s="157"/>
      <c r="D1706" s="151" t="s">
        <v>170</v>
      </c>
      <c r="E1706" s="158" t="s">
        <v>1</v>
      </c>
      <c r="F1706" s="159" t="s">
        <v>2208</v>
      </c>
      <c r="H1706" s="160">
        <v>156.51</v>
      </c>
      <c r="I1706" s="161"/>
      <c r="L1706" s="157"/>
      <c r="M1706" s="162"/>
      <c r="T1706" s="163"/>
      <c r="AT1706" s="158" t="s">
        <v>170</v>
      </c>
      <c r="AU1706" s="158" t="s">
        <v>92</v>
      </c>
      <c r="AV1706" s="13" t="s">
        <v>92</v>
      </c>
      <c r="AW1706" s="13" t="s">
        <v>39</v>
      </c>
      <c r="AX1706" s="13" t="s">
        <v>83</v>
      </c>
      <c r="AY1706" s="158" t="s">
        <v>161</v>
      </c>
    </row>
    <row r="1707" spans="2:65" s="13" customFormat="1" ht="11.25">
      <c r="B1707" s="157"/>
      <c r="D1707" s="151" t="s">
        <v>170</v>
      </c>
      <c r="E1707" s="158" t="s">
        <v>1</v>
      </c>
      <c r="F1707" s="159" t="s">
        <v>2209</v>
      </c>
      <c r="H1707" s="160">
        <v>150.27500000000001</v>
      </c>
      <c r="I1707" s="161"/>
      <c r="L1707" s="157"/>
      <c r="M1707" s="162"/>
      <c r="T1707" s="163"/>
      <c r="AT1707" s="158" t="s">
        <v>170</v>
      </c>
      <c r="AU1707" s="158" t="s">
        <v>92</v>
      </c>
      <c r="AV1707" s="13" t="s">
        <v>92</v>
      </c>
      <c r="AW1707" s="13" t="s">
        <v>39</v>
      </c>
      <c r="AX1707" s="13" t="s">
        <v>83</v>
      </c>
      <c r="AY1707" s="158" t="s">
        <v>161</v>
      </c>
    </row>
    <row r="1708" spans="2:65" s="13" customFormat="1" ht="11.25">
      <c r="B1708" s="157"/>
      <c r="D1708" s="151" t="s">
        <v>170</v>
      </c>
      <c r="E1708" s="158" t="s">
        <v>1</v>
      </c>
      <c r="F1708" s="159" t="s">
        <v>2210</v>
      </c>
      <c r="H1708" s="160">
        <v>33.048000000000002</v>
      </c>
      <c r="I1708" s="161"/>
      <c r="L1708" s="157"/>
      <c r="M1708" s="162"/>
      <c r="T1708" s="163"/>
      <c r="AT1708" s="158" t="s">
        <v>170</v>
      </c>
      <c r="AU1708" s="158" t="s">
        <v>92</v>
      </c>
      <c r="AV1708" s="13" t="s">
        <v>92</v>
      </c>
      <c r="AW1708" s="13" t="s">
        <v>39</v>
      </c>
      <c r="AX1708" s="13" t="s">
        <v>83</v>
      </c>
      <c r="AY1708" s="158" t="s">
        <v>161</v>
      </c>
    </row>
    <row r="1709" spans="2:65" s="15" customFormat="1" ht="11.25">
      <c r="B1709" s="174"/>
      <c r="D1709" s="151" t="s">
        <v>170</v>
      </c>
      <c r="E1709" s="175" t="s">
        <v>1</v>
      </c>
      <c r="F1709" s="176" t="s">
        <v>377</v>
      </c>
      <c r="H1709" s="177">
        <v>577.173</v>
      </c>
      <c r="I1709" s="178"/>
      <c r="L1709" s="174"/>
      <c r="M1709" s="179"/>
      <c r="T1709" s="180"/>
      <c r="AT1709" s="175" t="s">
        <v>170</v>
      </c>
      <c r="AU1709" s="175" t="s">
        <v>92</v>
      </c>
      <c r="AV1709" s="15" t="s">
        <v>100</v>
      </c>
      <c r="AW1709" s="15" t="s">
        <v>39</v>
      </c>
      <c r="AX1709" s="15" t="s">
        <v>83</v>
      </c>
      <c r="AY1709" s="175" t="s">
        <v>161</v>
      </c>
    </row>
    <row r="1710" spans="2:65" s="14" customFormat="1" ht="11.25">
      <c r="B1710" s="167"/>
      <c r="D1710" s="151" t="s">
        <v>170</v>
      </c>
      <c r="E1710" s="168" t="s">
        <v>1</v>
      </c>
      <c r="F1710" s="169" t="s">
        <v>237</v>
      </c>
      <c r="H1710" s="170">
        <v>10187.387000000001</v>
      </c>
      <c r="I1710" s="171"/>
      <c r="L1710" s="167"/>
      <c r="M1710" s="172"/>
      <c r="T1710" s="173"/>
      <c r="AT1710" s="168" t="s">
        <v>170</v>
      </c>
      <c r="AU1710" s="168" t="s">
        <v>92</v>
      </c>
      <c r="AV1710" s="14" t="s">
        <v>168</v>
      </c>
      <c r="AW1710" s="14" t="s">
        <v>39</v>
      </c>
      <c r="AX1710" s="14" t="s">
        <v>90</v>
      </c>
      <c r="AY1710" s="168" t="s">
        <v>161</v>
      </c>
    </row>
    <row r="1711" spans="2:65" s="1" customFormat="1" ht="24.2" customHeight="1">
      <c r="B1711" s="33"/>
      <c r="C1711" s="137" t="s">
        <v>2242</v>
      </c>
      <c r="D1711" s="137" t="s">
        <v>163</v>
      </c>
      <c r="E1711" s="138" t="s">
        <v>2243</v>
      </c>
      <c r="F1711" s="139" t="s">
        <v>2244</v>
      </c>
      <c r="G1711" s="140" t="s">
        <v>188</v>
      </c>
      <c r="H1711" s="141">
        <v>10187.387000000001</v>
      </c>
      <c r="I1711" s="142"/>
      <c r="J1711" s="143">
        <f>ROUND(I1711*H1711,2)</f>
        <v>0</v>
      </c>
      <c r="K1711" s="139" t="s">
        <v>167</v>
      </c>
      <c r="L1711" s="33"/>
      <c r="M1711" s="144" t="s">
        <v>1</v>
      </c>
      <c r="N1711" s="145" t="s">
        <v>48</v>
      </c>
      <c r="P1711" s="146">
        <f>O1711*H1711</f>
        <v>0</v>
      </c>
      <c r="Q1711" s="146">
        <v>2.9E-4</v>
      </c>
      <c r="R1711" s="146">
        <f>Q1711*H1711</f>
        <v>2.9543422300000004</v>
      </c>
      <c r="S1711" s="146">
        <v>0</v>
      </c>
      <c r="T1711" s="147">
        <f>S1711*H1711</f>
        <v>0</v>
      </c>
      <c r="AR1711" s="148" t="s">
        <v>242</v>
      </c>
      <c r="AT1711" s="148" t="s">
        <v>163</v>
      </c>
      <c r="AU1711" s="148" t="s">
        <v>92</v>
      </c>
      <c r="AY1711" s="17" t="s">
        <v>161</v>
      </c>
      <c r="BE1711" s="149">
        <f>IF(N1711="základní",J1711,0)</f>
        <v>0</v>
      </c>
      <c r="BF1711" s="149">
        <f>IF(N1711="snížená",J1711,0)</f>
        <v>0</v>
      </c>
      <c r="BG1711" s="149">
        <f>IF(N1711="zákl. přenesená",J1711,0)</f>
        <v>0</v>
      </c>
      <c r="BH1711" s="149">
        <f>IF(N1711="sníž. přenesená",J1711,0)</f>
        <v>0</v>
      </c>
      <c r="BI1711" s="149">
        <f>IF(N1711="nulová",J1711,0)</f>
        <v>0</v>
      </c>
      <c r="BJ1711" s="17" t="s">
        <v>90</v>
      </c>
      <c r="BK1711" s="149">
        <f>ROUND(I1711*H1711,2)</f>
        <v>0</v>
      </c>
      <c r="BL1711" s="17" t="s">
        <v>242</v>
      </c>
      <c r="BM1711" s="148" t="s">
        <v>2245</v>
      </c>
    </row>
    <row r="1712" spans="2:65" s="12" customFormat="1" ht="11.25">
      <c r="B1712" s="150"/>
      <c r="D1712" s="151" t="s">
        <v>170</v>
      </c>
      <c r="E1712" s="152" t="s">
        <v>1</v>
      </c>
      <c r="F1712" s="153" t="s">
        <v>2106</v>
      </c>
      <c r="H1712" s="152" t="s">
        <v>1</v>
      </c>
      <c r="I1712" s="154"/>
      <c r="L1712" s="150"/>
      <c r="M1712" s="155"/>
      <c r="T1712" s="156"/>
      <c r="AT1712" s="152" t="s">
        <v>170</v>
      </c>
      <c r="AU1712" s="152" t="s">
        <v>92</v>
      </c>
      <c r="AV1712" s="12" t="s">
        <v>90</v>
      </c>
      <c r="AW1712" s="12" t="s">
        <v>39</v>
      </c>
      <c r="AX1712" s="12" t="s">
        <v>83</v>
      </c>
      <c r="AY1712" s="152" t="s">
        <v>161</v>
      </c>
    </row>
    <row r="1713" spans="2:51" s="13" customFormat="1" ht="11.25">
      <c r="B1713" s="157"/>
      <c r="D1713" s="151" t="s">
        <v>170</v>
      </c>
      <c r="E1713" s="158" t="s">
        <v>1</v>
      </c>
      <c r="F1713" s="159" t="s">
        <v>2107</v>
      </c>
      <c r="H1713" s="160">
        <v>69</v>
      </c>
      <c r="I1713" s="161"/>
      <c r="L1713" s="157"/>
      <c r="M1713" s="162"/>
      <c r="T1713" s="163"/>
      <c r="AT1713" s="158" t="s">
        <v>170</v>
      </c>
      <c r="AU1713" s="158" t="s">
        <v>92</v>
      </c>
      <c r="AV1713" s="13" t="s">
        <v>92</v>
      </c>
      <c r="AW1713" s="13" t="s">
        <v>39</v>
      </c>
      <c r="AX1713" s="13" t="s">
        <v>83</v>
      </c>
      <c r="AY1713" s="158" t="s">
        <v>161</v>
      </c>
    </row>
    <row r="1714" spans="2:51" s="13" customFormat="1" ht="11.25">
      <c r="B1714" s="157"/>
      <c r="D1714" s="151" t="s">
        <v>170</v>
      </c>
      <c r="E1714" s="158" t="s">
        <v>1</v>
      </c>
      <c r="F1714" s="159" t="s">
        <v>2108</v>
      </c>
      <c r="H1714" s="160">
        <v>28.206</v>
      </c>
      <c r="I1714" s="161"/>
      <c r="L1714" s="157"/>
      <c r="M1714" s="162"/>
      <c r="T1714" s="163"/>
      <c r="AT1714" s="158" t="s">
        <v>170</v>
      </c>
      <c r="AU1714" s="158" t="s">
        <v>92</v>
      </c>
      <c r="AV1714" s="13" t="s">
        <v>92</v>
      </c>
      <c r="AW1714" s="13" t="s">
        <v>39</v>
      </c>
      <c r="AX1714" s="13" t="s">
        <v>83</v>
      </c>
      <c r="AY1714" s="158" t="s">
        <v>161</v>
      </c>
    </row>
    <row r="1715" spans="2:51" s="13" customFormat="1" ht="11.25">
      <c r="B1715" s="157"/>
      <c r="D1715" s="151" t="s">
        <v>170</v>
      </c>
      <c r="E1715" s="158" t="s">
        <v>1</v>
      </c>
      <c r="F1715" s="159" t="s">
        <v>2109</v>
      </c>
      <c r="H1715" s="160">
        <v>42.68</v>
      </c>
      <c r="I1715" s="161"/>
      <c r="L1715" s="157"/>
      <c r="M1715" s="162"/>
      <c r="T1715" s="163"/>
      <c r="AT1715" s="158" t="s">
        <v>170</v>
      </c>
      <c r="AU1715" s="158" t="s">
        <v>92</v>
      </c>
      <c r="AV1715" s="13" t="s">
        <v>92</v>
      </c>
      <c r="AW1715" s="13" t="s">
        <v>39</v>
      </c>
      <c r="AX1715" s="13" t="s">
        <v>83</v>
      </c>
      <c r="AY1715" s="158" t="s">
        <v>161</v>
      </c>
    </row>
    <row r="1716" spans="2:51" s="13" customFormat="1" ht="11.25">
      <c r="B1716" s="157"/>
      <c r="D1716" s="151" t="s">
        <v>170</v>
      </c>
      <c r="E1716" s="158" t="s">
        <v>1</v>
      </c>
      <c r="F1716" s="159" t="s">
        <v>2110</v>
      </c>
      <c r="H1716" s="160">
        <v>36.9</v>
      </c>
      <c r="I1716" s="161"/>
      <c r="L1716" s="157"/>
      <c r="M1716" s="162"/>
      <c r="T1716" s="163"/>
      <c r="AT1716" s="158" t="s">
        <v>170</v>
      </c>
      <c r="AU1716" s="158" t="s">
        <v>92</v>
      </c>
      <c r="AV1716" s="13" t="s">
        <v>92</v>
      </c>
      <c r="AW1716" s="13" t="s">
        <v>39</v>
      </c>
      <c r="AX1716" s="13" t="s">
        <v>83</v>
      </c>
      <c r="AY1716" s="158" t="s">
        <v>161</v>
      </c>
    </row>
    <row r="1717" spans="2:51" s="13" customFormat="1" ht="11.25">
      <c r="B1717" s="157"/>
      <c r="D1717" s="151" t="s">
        <v>170</v>
      </c>
      <c r="E1717" s="158" t="s">
        <v>1</v>
      </c>
      <c r="F1717" s="159" t="s">
        <v>2111</v>
      </c>
      <c r="H1717" s="160">
        <v>107.786</v>
      </c>
      <c r="I1717" s="161"/>
      <c r="L1717" s="157"/>
      <c r="M1717" s="162"/>
      <c r="T1717" s="163"/>
      <c r="AT1717" s="158" t="s">
        <v>170</v>
      </c>
      <c r="AU1717" s="158" t="s">
        <v>92</v>
      </c>
      <c r="AV1717" s="13" t="s">
        <v>92</v>
      </c>
      <c r="AW1717" s="13" t="s">
        <v>39</v>
      </c>
      <c r="AX1717" s="13" t="s">
        <v>83</v>
      </c>
      <c r="AY1717" s="158" t="s">
        <v>161</v>
      </c>
    </row>
    <row r="1718" spans="2:51" s="13" customFormat="1" ht="11.25">
      <c r="B1718" s="157"/>
      <c r="D1718" s="151" t="s">
        <v>170</v>
      </c>
      <c r="E1718" s="158" t="s">
        <v>1</v>
      </c>
      <c r="F1718" s="159" t="s">
        <v>2112</v>
      </c>
      <c r="H1718" s="160">
        <v>56.04</v>
      </c>
      <c r="I1718" s="161"/>
      <c r="L1718" s="157"/>
      <c r="M1718" s="162"/>
      <c r="T1718" s="163"/>
      <c r="AT1718" s="158" t="s">
        <v>170</v>
      </c>
      <c r="AU1718" s="158" t="s">
        <v>92</v>
      </c>
      <c r="AV1718" s="13" t="s">
        <v>92</v>
      </c>
      <c r="AW1718" s="13" t="s">
        <v>39</v>
      </c>
      <c r="AX1718" s="13" t="s">
        <v>83</v>
      </c>
      <c r="AY1718" s="158" t="s">
        <v>161</v>
      </c>
    </row>
    <row r="1719" spans="2:51" s="13" customFormat="1" ht="11.25">
      <c r="B1719" s="157"/>
      <c r="D1719" s="151" t="s">
        <v>170</v>
      </c>
      <c r="E1719" s="158" t="s">
        <v>1</v>
      </c>
      <c r="F1719" s="159" t="s">
        <v>2113</v>
      </c>
      <c r="H1719" s="160">
        <v>82</v>
      </c>
      <c r="I1719" s="161"/>
      <c r="L1719" s="157"/>
      <c r="M1719" s="162"/>
      <c r="T1719" s="163"/>
      <c r="AT1719" s="158" t="s">
        <v>170</v>
      </c>
      <c r="AU1719" s="158" t="s">
        <v>92</v>
      </c>
      <c r="AV1719" s="13" t="s">
        <v>92</v>
      </c>
      <c r="AW1719" s="13" t="s">
        <v>39</v>
      </c>
      <c r="AX1719" s="13" t="s">
        <v>83</v>
      </c>
      <c r="AY1719" s="158" t="s">
        <v>161</v>
      </c>
    </row>
    <row r="1720" spans="2:51" s="13" customFormat="1" ht="11.25">
      <c r="B1720" s="157"/>
      <c r="D1720" s="151" t="s">
        <v>170</v>
      </c>
      <c r="E1720" s="158" t="s">
        <v>1</v>
      </c>
      <c r="F1720" s="159" t="s">
        <v>2114</v>
      </c>
      <c r="H1720" s="160">
        <v>64.518000000000001</v>
      </c>
      <c r="I1720" s="161"/>
      <c r="L1720" s="157"/>
      <c r="M1720" s="162"/>
      <c r="T1720" s="163"/>
      <c r="AT1720" s="158" t="s">
        <v>170</v>
      </c>
      <c r="AU1720" s="158" t="s">
        <v>92</v>
      </c>
      <c r="AV1720" s="13" t="s">
        <v>92</v>
      </c>
      <c r="AW1720" s="13" t="s">
        <v>39</v>
      </c>
      <c r="AX1720" s="13" t="s">
        <v>83</v>
      </c>
      <c r="AY1720" s="158" t="s">
        <v>161</v>
      </c>
    </row>
    <row r="1721" spans="2:51" s="13" customFormat="1" ht="11.25">
      <c r="B1721" s="157"/>
      <c r="D1721" s="151" t="s">
        <v>170</v>
      </c>
      <c r="E1721" s="158" t="s">
        <v>1</v>
      </c>
      <c r="F1721" s="159" t="s">
        <v>2115</v>
      </c>
      <c r="H1721" s="160">
        <v>74.924999999999997</v>
      </c>
      <c r="I1721" s="161"/>
      <c r="L1721" s="157"/>
      <c r="M1721" s="162"/>
      <c r="T1721" s="163"/>
      <c r="AT1721" s="158" t="s">
        <v>170</v>
      </c>
      <c r="AU1721" s="158" t="s">
        <v>92</v>
      </c>
      <c r="AV1721" s="13" t="s">
        <v>92</v>
      </c>
      <c r="AW1721" s="13" t="s">
        <v>39</v>
      </c>
      <c r="AX1721" s="13" t="s">
        <v>83</v>
      </c>
      <c r="AY1721" s="158" t="s">
        <v>161</v>
      </c>
    </row>
    <row r="1722" spans="2:51" s="13" customFormat="1" ht="11.25">
      <c r="B1722" s="157"/>
      <c r="D1722" s="151" t="s">
        <v>170</v>
      </c>
      <c r="E1722" s="158" t="s">
        <v>1</v>
      </c>
      <c r="F1722" s="159" t="s">
        <v>2116</v>
      </c>
      <c r="H1722" s="160">
        <v>21</v>
      </c>
      <c r="I1722" s="161"/>
      <c r="L1722" s="157"/>
      <c r="M1722" s="162"/>
      <c r="T1722" s="163"/>
      <c r="AT1722" s="158" t="s">
        <v>170</v>
      </c>
      <c r="AU1722" s="158" t="s">
        <v>92</v>
      </c>
      <c r="AV1722" s="13" t="s">
        <v>92</v>
      </c>
      <c r="AW1722" s="13" t="s">
        <v>39</v>
      </c>
      <c r="AX1722" s="13" t="s">
        <v>83</v>
      </c>
      <c r="AY1722" s="158" t="s">
        <v>161</v>
      </c>
    </row>
    <row r="1723" spans="2:51" s="13" customFormat="1" ht="11.25">
      <c r="B1723" s="157"/>
      <c r="D1723" s="151" t="s">
        <v>170</v>
      </c>
      <c r="E1723" s="158" t="s">
        <v>1</v>
      </c>
      <c r="F1723" s="159" t="s">
        <v>2117</v>
      </c>
      <c r="H1723" s="160">
        <v>59.7</v>
      </c>
      <c r="I1723" s="161"/>
      <c r="L1723" s="157"/>
      <c r="M1723" s="162"/>
      <c r="T1723" s="163"/>
      <c r="AT1723" s="158" t="s">
        <v>170</v>
      </c>
      <c r="AU1723" s="158" t="s">
        <v>92</v>
      </c>
      <c r="AV1723" s="13" t="s">
        <v>92</v>
      </c>
      <c r="AW1723" s="13" t="s">
        <v>39</v>
      </c>
      <c r="AX1723" s="13" t="s">
        <v>83</v>
      </c>
      <c r="AY1723" s="158" t="s">
        <v>161</v>
      </c>
    </row>
    <row r="1724" spans="2:51" s="13" customFormat="1" ht="11.25">
      <c r="B1724" s="157"/>
      <c r="D1724" s="151" t="s">
        <v>170</v>
      </c>
      <c r="E1724" s="158" t="s">
        <v>1</v>
      </c>
      <c r="F1724" s="159" t="s">
        <v>2118</v>
      </c>
      <c r="H1724" s="160">
        <v>19.12</v>
      </c>
      <c r="I1724" s="161"/>
      <c r="L1724" s="157"/>
      <c r="M1724" s="162"/>
      <c r="T1724" s="163"/>
      <c r="AT1724" s="158" t="s">
        <v>170</v>
      </c>
      <c r="AU1724" s="158" t="s">
        <v>92</v>
      </c>
      <c r="AV1724" s="13" t="s">
        <v>92</v>
      </c>
      <c r="AW1724" s="13" t="s">
        <v>39</v>
      </c>
      <c r="AX1724" s="13" t="s">
        <v>83</v>
      </c>
      <c r="AY1724" s="158" t="s">
        <v>161</v>
      </c>
    </row>
    <row r="1725" spans="2:51" s="15" customFormat="1" ht="11.25">
      <c r="B1725" s="174"/>
      <c r="D1725" s="151" t="s">
        <v>170</v>
      </c>
      <c r="E1725" s="175" t="s">
        <v>1</v>
      </c>
      <c r="F1725" s="176" t="s">
        <v>377</v>
      </c>
      <c r="H1725" s="177">
        <v>661.875</v>
      </c>
      <c r="I1725" s="178"/>
      <c r="L1725" s="174"/>
      <c r="M1725" s="179"/>
      <c r="T1725" s="180"/>
      <c r="AT1725" s="175" t="s">
        <v>170</v>
      </c>
      <c r="AU1725" s="175" t="s">
        <v>92</v>
      </c>
      <c r="AV1725" s="15" t="s">
        <v>100</v>
      </c>
      <c r="AW1725" s="15" t="s">
        <v>39</v>
      </c>
      <c r="AX1725" s="15" t="s">
        <v>83</v>
      </c>
      <c r="AY1725" s="175" t="s">
        <v>161</v>
      </c>
    </row>
    <row r="1726" spans="2:51" s="12" customFormat="1" ht="11.25">
      <c r="B1726" s="150"/>
      <c r="D1726" s="151" t="s">
        <v>170</v>
      </c>
      <c r="E1726" s="152" t="s">
        <v>1</v>
      </c>
      <c r="F1726" s="153" t="s">
        <v>2119</v>
      </c>
      <c r="H1726" s="152" t="s">
        <v>1</v>
      </c>
      <c r="I1726" s="154"/>
      <c r="L1726" s="150"/>
      <c r="M1726" s="155"/>
      <c r="T1726" s="156"/>
      <c r="AT1726" s="152" t="s">
        <v>170</v>
      </c>
      <c r="AU1726" s="152" t="s">
        <v>92</v>
      </c>
      <c r="AV1726" s="12" t="s">
        <v>90</v>
      </c>
      <c r="AW1726" s="12" t="s">
        <v>39</v>
      </c>
      <c r="AX1726" s="12" t="s">
        <v>83</v>
      </c>
      <c r="AY1726" s="152" t="s">
        <v>161</v>
      </c>
    </row>
    <row r="1727" spans="2:51" s="13" customFormat="1" ht="11.25">
      <c r="B1727" s="157"/>
      <c r="D1727" s="151" t="s">
        <v>170</v>
      </c>
      <c r="E1727" s="158" t="s">
        <v>1</v>
      </c>
      <c r="F1727" s="159" t="s">
        <v>2120</v>
      </c>
      <c r="H1727" s="160">
        <v>88.55</v>
      </c>
      <c r="I1727" s="161"/>
      <c r="L1727" s="157"/>
      <c r="M1727" s="162"/>
      <c r="T1727" s="163"/>
      <c r="AT1727" s="158" t="s">
        <v>170</v>
      </c>
      <c r="AU1727" s="158" t="s">
        <v>92</v>
      </c>
      <c r="AV1727" s="13" t="s">
        <v>92</v>
      </c>
      <c r="AW1727" s="13" t="s">
        <v>39</v>
      </c>
      <c r="AX1727" s="13" t="s">
        <v>83</v>
      </c>
      <c r="AY1727" s="158" t="s">
        <v>161</v>
      </c>
    </row>
    <row r="1728" spans="2:51" s="13" customFormat="1" ht="11.25">
      <c r="B1728" s="157"/>
      <c r="D1728" s="151" t="s">
        <v>170</v>
      </c>
      <c r="E1728" s="158" t="s">
        <v>1</v>
      </c>
      <c r="F1728" s="159" t="s">
        <v>2121</v>
      </c>
      <c r="H1728" s="160">
        <v>26.6</v>
      </c>
      <c r="I1728" s="161"/>
      <c r="L1728" s="157"/>
      <c r="M1728" s="162"/>
      <c r="T1728" s="163"/>
      <c r="AT1728" s="158" t="s">
        <v>170</v>
      </c>
      <c r="AU1728" s="158" t="s">
        <v>92</v>
      </c>
      <c r="AV1728" s="13" t="s">
        <v>92</v>
      </c>
      <c r="AW1728" s="13" t="s">
        <v>39</v>
      </c>
      <c r="AX1728" s="13" t="s">
        <v>83</v>
      </c>
      <c r="AY1728" s="158" t="s">
        <v>161</v>
      </c>
    </row>
    <row r="1729" spans="2:51" s="13" customFormat="1" ht="11.25">
      <c r="B1729" s="157"/>
      <c r="D1729" s="151" t="s">
        <v>170</v>
      </c>
      <c r="E1729" s="158" t="s">
        <v>1</v>
      </c>
      <c r="F1729" s="159" t="s">
        <v>2122</v>
      </c>
      <c r="H1729" s="160">
        <v>93.35</v>
      </c>
      <c r="I1729" s="161"/>
      <c r="L1729" s="157"/>
      <c r="M1729" s="162"/>
      <c r="T1729" s="163"/>
      <c r="AT1729" s="158" t="s">
        <v>170</v>
      </c>
      <c r="AU1729" s="158" t="s">
        <v>92</v>
      </c>
      <c r="AV1729" s="13" t="s">
        <v>92</v>
      </c>
      <c r="AW1729" s="13" t="s">
        <v>39</v>
      </c>
      <c r="AX1729" s="13" t="s">
        <v>83</v>
      </c>
      <c r="AY1729" s="158" t="s">
        <v>161</v>
      </c>
    </row>
    <row r="1730" spans="2:51" s="13" customFormat="1" ht="11.25">
      <c r="B1730" s="157"/>
      <c r="D1730" s="151" t="s">
        <v>170</v>
      </c>
      <c r="E1730" s="158" t="s">
        <v>1</v>
      </c>
      <c r="F1730" s="159" t="s">
        <v>2123</v>
      </c>
      <c r="H1730" s="160">
        <v>39.225000000000001</v>
      </c>
      <c r="I1730" s="161"/>
      <c r="L1730" s="157"/>
      <c r="M1730" s="162"/>
      <c r="T1730" s="163"/>
      <c r="AT1730" s="158" t="s">
        <v>170</v>
      </c>
      <c r="AU1730" s="158" t="s">
        <v>92</v>
      </c>
      <c r="AV1730" s="13" t="s">
        <v>92</v>
      </c>
      <c r="AW1730" s="13" t="s">
        <v>39</v>
      </c>
      <c r="AX1730" s="13" t="s">
        <v>83</v>
      </c>
      <c r="AY1730" s="158" t="s">
        <v>161</v>
      </c>
    </row>
    <row r="1731" spans="2:51" s="13" customFormat="1" ht="11.25">
      <c r="B1731" s="157"/>
      <c r="D1731" s="151" t="s">
        <v>170</v>
      </c>
      <c r="E1731" s="158" t="s">
        <v>1</v>
      </c>
      <c r="F1731" s="159" t="s">
        <v>2124</v>
      </c>
      <c r="H1731" s="160">
        <v>75.45</v>
      </c>
      <c r="I1731" s="161"/>
      <c r="L1731" s="157"/>
      <c r="M1731" s="162"/>
      <c r="T1731" s="163"/>
      <c r="AT1731" s="158" t="s">
        <v>170</v>
      </c>
      <c r="AU1731" s="158" t="s">
        <v>92</v>
      </c>
      <c r="AV1731" s="13" t="s">
        <v>92</v>
      </c>
      <c r="AW1731" s="13" t="s">
        <v>39</v>
      </c>
      <c r="AX1731" s="13" t="s">
        <v>83</v>
      </c>
      <c r="AY1731" s="158" t="s">
        <v>161</v>
      </c>
    </row>
    <row r="1732" spans="2:51" s="13" customFormat="1" ht="11.25">
      <c r="B1732" s="157"/>
      <c r="D1732" s="151" t="s">
        <v>170</v>
      </c>
      <c r="E1732" s="158" t="s">
        <v>1</v>
      </c>
      <c r="F1732" s="159" t="s">
        <v>2125</v>
      </c>
      <c r="H1732" s="160">
        <v>56.225000000000001</v>
      </c>
      <c r="I1732" s="161"/>
      <c r="L1732" s="157"/>
      <c r="M1732" s="162"/>
      <c r="T1732" s="163"/>
      <c r="AT1732" s="158" t="s">
        <v>170</v>
      </c>
      <c r="AU1732" s="158" t="s">
        <v>92</v>
      </c>
      <c r="AV1732" s="13" t="s">
        <v>92</v>
      </c>
      <c r="AW1732" s="13" t="s">
        <v>39</v>
      </c>
      <c r="AX1732" s="13" t="s">
        <v>83</v>
      </c>
      <c r="AY1732" s="158" t="s">
        <v>161</v>
      </c>
    </row>
    <row r="1733" spans="2:51" s="13" customFormat="1" ht="22.5">
      <c r="B1733" s="157"/>
      <c r="D1733" s="151" t="s">
        <v>170</v>
      </c>
      <c r="E1733" s="158" t="s">
        <v>1</v>
      </c>
      <c r="F1733" s="159" t="s">
        <v>2126</v>
      </c>
      <c r="H1733" s="160">
        <v>22.7</v>
      </c>
      <c r="I1733" s="161"/>
      <c r="L1733" s="157"/>
      <c r="M1733" s="162"/>
      <c r="T1733" s="163"/>
      <c r="AT1733" s="158" t="s">
        <v>170</v>
      </c>
      <c r="AU1733" s="158" t="s">
        <v>92</v>
      </c>
      <c r="AV1733" s="13" t="s">
        <v>92</v>
      </c>
      <c r="AW1733" s="13" t="s">
        <v>39</v>
      </c>
      <c r="AX1733" s="13" t="s">
        <v>83</v>
      </c>
      <c r="AY1733" s="158" t="s">
        <v>161</v>
      </c>
    </row>
    <row r="1734" spans="2:51" s="13" customFormat="1" ht="11.25">
      <c r="B1734" s="157"/>
      <c r="D1734" s="151" t="s">
        <v>170</v>
      </c>
      <c r="E1734" s="158" t="s">
        <v>1</v>
      </c>
      <c r="F1734" s="159" t="s">
        <v>2127</v>
      </c>
      <c r="H1734" s="160">
        <v>9.375</v>
      </c>
      <c r="I1734" s="161"/>
      <c r="L1734" s="157"/>
      <c r="M1734" s="162"/>
      <c r="T1734" s="163"/>
      <c r="AT1734" s="158" t="s">
        <v>170</v>
      </c>
      <c r="AU1734" s="158" t="s">
        <v>92</v>
      </c>
      <c r="AV1734" s="13" t="s">
        <v>92</v>
      </c>
      <c r="AW1734" s="13" t="s">
        <v>39</v>
      </c>
      <c r="AX1734" s="13" t="s">
        <v>83</v>
      </c>
      <c r="AY1734" s="158" t="s">
        <v>161</v>
      </c>
    </row>
    <row r="1735" spans="2:51" s="13" customFormat="1" ht="11.25">
      <c r="B1735" s="157"/>
      <c r="D1735" s="151" t="s">
        <v>170</v>
      </c>
      <c r="E1735" s="158" t="s">
        <v>1</v>
      </c>
      <c r="F1735" s="159" t="s">
        <v>2128</v>
      </c>
      <c r="H1735" s="160">
        <v>81.125</v>
      </c>
      <c r="I1735" s="161"/>
      <c r="L1735" s="157"/>
      <c r="M1735" s="162"/>
      <c r="T1735" s="163"/>
      <c r="AT1735" s="158" t="s">
        <v>170</v>
      </c>
      <c r="AU1735" s="158" t="s">
        <v>92</v>
      </c>
      <c r="AV1735" s="13" t="s">
        <v>92</v>
      </c>
      <c r="AW1735" s="13" t="s">
        <v>39</v>
      </c>
      <c r="AX1735" s="13" t="s">
        <v>83</v>
      </c>
      <c r="AY1735" s="158" t="s">
        <v>161</v>
      </c>
    </row>
    <row r="1736" spans="2:51" s="13" customFormat="1" ht="11.25">
      <c r="B1736" s="157"/>
      <c r="D1736" s="151" t="s">
        <v>170</v>
      </c>
      <c r="E1736" s="158" t="s">
        <v>1</v>
      </c>
      <c r="F1736" s="159" t="s">
        <v>2129</v>
      </c>
      <c r="H1736" s="160">
        <v>51.774999999999999</v>
      </c>
      <c r="I1736" s="161"/>
      <c r="L1736" s="157"/>
      <c r="M1736" s="162"/>
      <c r="T1736" s="163"/>
      <c r="AT1736" s="158" t="s">
        <v>170</v>
      </c>
      <c r="AU1736" s="158" t="s">
        <v>92</v>
      </c>
      <c r="AV1736" s="13" t="s">
        <v>92</v>
      </c>
      <c r="AW1736" s="13" t="s">
        <v>39</v>
      </c>
      <c r="AX1736" s="13" t="s">
        <v>83</v>
      </c>
      <c r="AY1736" s="158" t="s">
        <v>161</v>
      </c>
    </row>
    <row r="1737" spans="2:51" s="13" customFormat="1" ht="22.5">
      <c r="B1737" s="157"/>
      <c r="D1737" s="151" t="s">
        <v>170</v>
      </c>
      <c r="E1737" s="158" t="s">
        <v>1</v>
      </c>
      <c r="F1737" s="159" t="s">
        <v>2130</v>
      </c>
      <c r="H1737" s="160">
        <v>79.515000000000001</v>
      </c>
      <c r="I1737" s="161"/>
      <c r="L1737" s="157"/>
      <c r="M1737" s="162"/>
      <c r="T1737" s="163"/>
      <c r="AT1737" s="158" t="s">
        <v>170</v>
      </c>
      <c r="AU1737" s="158" t="s">
        <v>92</v>
      </c>
      <c r="AV1737" s="13" t="s">
        <v>92</v>
      </c>
      <c r="AW1737" s="13" t="s">
        <v>39</v>
      </c>
      <c r="AX1737" s="13" t="s">
        <v>83</v>
      </c>
      <c r="AY1737" s="158" t="s">
        <v>161</v>
      </c>
    </row>
    <row r="1738" spans="2:51" s="13" customFormat="1" ht="11.25">
      <c r="B1738" s="157"/>
      <c r="D1738" s="151" t="s">
        <v>170</v>
      </c>
      <c r="E1738" s="158" t="s">
        <v>1</v>
      </c>
      <c r="F1738" s="159" t="s">
        <v>2131</v>
      </c>
      <c r="H1738" s="160">
        <v>35.189</v>
      </c>
      <c r="I1738" s="161"/>
      <c r="L1738" s="157"/>
      <c r="M1738" s="162"/>
      <c r="T1738" s="163"/>
      <c r="AT1738" s="158" t="s">
        <v>170</v>
      </c>
      <c r="AU1738" s="158" t="s">
        <v>92</v>
      </c>
      <c r="AV1738" s="13" t="s">
        <v>92</v>
      </c>
      <c r="AW1738" s="13" t="s">
        <v>39</v>
      </c>
      <c r="AX1738" s="13" t="s">
        <v>83</v>
      </c>
      <c r="AY1738" s="158" t="s">
        <v>161</v>
      </c>
    </row>
    <row r="1739" spans="2:51" s="13" customFormat="1" ht="11.25">
      <c r="B1739" s="157"/>
      <c r="D1739" s="151" t="s">
        <v>170</v>
      </c>
      <c r="E1739" s="158" t="s">
        <v>1</v>
      </c>
      <c r="F1739" s="159" t="s">
        <v>2132</v>
      </c>
      <c r="H1739" s="160">
        <v>20.52</v>
      </c>
      <c r="I1739" s="161"/>
      <c r="L1739" s="157"/>
      <c r="M1739" s="162"/>
      <c r="T1739" s="163"/>
      <c r="AT1739" s="158" t="s">
        <v>170</v>
      </c>
      <c r="AU1739" s="158" t="s">
        <v>92</v>
      </c>
      <c r="AV1739" s="13" t="s">
        <v>92</v>
      </c>
      <c r="AW1739" s="13" t="s">
        <v>39</v>
      </c>
      <c r="AX1739" s="13" t="s">
        <v>83</v>
      </c>
      <c r="AY1739" s="158" t="s">
        <v>161</v>
      </c>
    </row>
    <row r="1740" spans="2:51" s="13" customFormat="1" ht="11.25">
      <c r="B1740" s="157"/>
      <c r="D1740" s="151" t="s">
        <v>170</v>
      </c>
      <c r="E1740" s="158" t="s">
        <v>1</v>
      </c>
      <c r="F1740" s="159" t="s">
        <v>2133</v>
      </c>
      <c r="H1740" s="160">
        <v>73.36</v>
      </c>
      <c r="I1740" s="161"/>
      <c r="L1740" s="157"/>
      <c r="M1740" s="162"/>
      <c r="T1740" s="163"/>
      <c r="AT1740" s="158" t="s">
        <v>170</v>
      </c>
      <c r="AU1740" s="158" t="s">
        <v>92</v>
      </c>
      <c r="AV1740" s="13" t="s">
        <v>92</v>
      </c>
      <c r="AW1740" s="13" t="s">
        <v>39</v>
      </c>
      <c r="AX1740" s="13" t="s">
        <v>83</v>
      </c>
      <c r="AY1740" s="158" t="s">
        <v>161</v>
      </c>
    </row>
    <row r="1741" spans="2:51" s="13" customFormat="1" ht="11.25">
      <c r="B1741" s="157"/>
      <c r="D1741" s="151" t="s">
        <v>170</v>
      </c>
      <c r="E1741" s="158" t="s">
        <v>1</v>
      </c>
      <c r="F1741" s="159" t="s">
        <v>2134</v>
      </c>
      <c r="H1741" s="160">
        <v>80.5</v>
      </c>
      <c r="I1741" s="161"/>
      <c r="L1741" s="157"/>
      <c r="M1741" s="162"/>
      <c r="T1741" s="163"/>
      <c r="AT1741" s="158" t="s">
        <v>170</v>
      </c>
      <c r="AU1741" s="158" t="s">
        <v>92</v>
      </c>
      <c r="AV1741" s="13" t="s">
        <v>92</v>
      </c>
      <c r="AW1741" s="13" t="s">
        <v>39</v>
      </c>
      <c r="AX1741" s="13" t="s">
        <v>83</v>
      </c>
      <c r="AY1741" s="158" t="s">
        <v>161</v>
      </c>
    </row>
    <row r="1742" spans="2:51" s="13" customFormat="1" ht="11.25">
      <c r="B1742" s="157"/>
      <c r="D1742" s="151" t="s">
        <v>170</v>
      </c>
      <c r="E1742" s="158" t="s">
        <v>1</v>
      </c>
      <c r="F1742" s="159" t="s">
        <v>2135</v>
      </c>
      <c r="H1742" s="160">
        <v>73.463999999999999</v>
      </c>
      <c r="I1742" s="161"/>
      <c r="L1742" s="157"/>
      <c r="M1742" s="162"/>
      <c r="T1742" s="163"/>
      <c r="AT1742" s="158" t="s">
        <v>170</v>
      </c>
      <c r="AU1742" s="158" t="s">
        <v>92</v>
      </c>
      <c r="AV1742" s="13" t="s">
        <v>92</v>
      </c>
      <c r="AW1742" s="13" t="s">
        <v>39</v>
      </c>
      <c r="AX1742" s="13" t="s">
        <v>83</v>
      </c>
      <c r="AY1742" s="158" t="s">
        <v>161</v>
      </c>
    </row>
    <row r="1743" spans="2:51" s="13" customFormat="1" ht="11.25">
      <c r="B1743" s="157"/>
      <c r="D1743" s="151" t="s">
        <v>170</v>
      </c>
      <c r="E1743" s="158" t="s">
        <v>1</v>
      </c>
      <c r="F1743" s="159" t="s">
        <v>2136</v>
      </c>
      <c r="H1743" s="160">
        <v>65.8</v>
      </c>
      <c r="I1743" s="161"/>
      <c r="L1743" s="157"/>
      <c r="M1743" s="162"/>
      <c r="T1743" s="163"/>
      <c r="AT1743" s="158" t="s">
        <v>170</v>
      </c>
      <c r="AU1743" s="158" t="s">
        <v>92</v>
      </c>
      <c r="AV1743" s="13" t="s">
        <v>92</v>
      </c>
      <c r="AW1743" s="13" t="s">
        <v>39</v>
      </c>
      <c r="AX1743" s="13" t="s">
        <v>83</v>
      </c>
      <c r="AY1743" s="158" t="s">
        <v>161</v>
      </c>
    </row>
    <row r="1744" spans="2:51" s="13" customFormat="1" ht="22.5">
      <c r="B1744" s="157"/>
      <c r="D1744" s="151" t="s">
        <v>170</v>
      </c>
      <c r="E1744" s="158" t="s">
        <v>1</v>
      </c>
      <c r="F1744" s="159" t="s">
        <v>2137</v>
      </c>
      <c r="H1744" s="160">
        <v>43.86</v>
      </c>
      <c r="I1744" s="161"/>
      <c r="L1744" s="157"/>
      <c r="M1744" s="162"/>
      <c r="T1744" s="163"/>
      <c r="AT1744" s="158" t="s">
        <v>170</v>
      </c>
      <c r="AU1744" s="158" t="s">
        <v>92</v>
      </c>
      <c r="AV1744" s="13" t="s">
        <v>92</v>
      </c>
      <c r="AW1744" s="13" t="s">
        <v>39</v>
      </c>
      <c r="AX1744" s="13" t="s">
        <v>83</v>
      </c>
      <c r="AY1744" s="158" t="s">
        <v>161</v>
      </c>
    </row>
    <row r="1745" spans="2:51" s="13" customFormat="1" ht="11.25">
      <c r="B1745" s="157"/>
      <c r="D1745" s="151" t="s">
        <v>170</v>
      </c>
      <c r="E1745" s="158" t="s">
        <v>1</v>
      </c>
      <c r="F1745" s="159" t="s">
        <v>2138</v>
      </c>
      <c r="H1745" s="160">
        <v>29.54</v>
      </c>
      <c r="I1745" s="161"/>
      <c r="L1745" s="157"/>
      <c r="M1745" s="162"/>
      <c r="T1745" s="163"/>
      <c r="AT1745" s="158" t="s">
        <v>170</v>
      </c>
      <c r="AU1745" s="158" t="s">
        <v>92</v>
      </c>
      <c r="AV1745" s="13" t="s">
        <v>92</v>
      </c>
      <c r="AW1745" s="13" t="s">
        <v>39</v>
      </c>
      <c r="AX1745" s="13" t="s">
        <v>83</v>
      </c>
      <c r="AY1745" s="158" t="s">
        <v>161</v>
      </c>
    </row>
    <row r="1746" spans="2:51" s="13" customFormat="1" ht="11.25">
      <c r="B1746" s="157"/>
      <c r="D1746" s="151" t="s">
        <v>170</v>
      </c>
      <c r="E1746" s="158" t="s">
        <v>1</v>
      </c>
      <c r="F1746" s="159" t="s">
        <v>2139</v>
      </c>
      <c r="H1746" s="160">
        <v>37.128</v>
      </c>
      <c r="I1746" s="161"/>
      <c r="L1746" s="157"/>
      <c r="M1746" s="162"/>
      <c r="T1746" s="163"/>
      <c r="AT1746" s="158" t="s">
        <v>170</v>
      </c>
      <c r="AU1746" s="158" t="s">
        <v>92</v>
      </c>
      <c r="AV1746" s="13" t="s">
        <v>92</v>
      </c>
      <c r="AW1746" s="13" t="s">
        <v>39</v>
      </c>
      <c r="AX1746" s="13" t="s">
        <v>83</v>
      </c>
      <c r="AY1746" s="158" t="s">
        <v>161</v>
      </c>
    </row>
    <row r="1747" spans="2:51" s="13" customFormat="1" ht="22.5">
      <c r="B1747" s="157"/>
      <c r="D1747" s="151" t="s">
        <v>170</v>
      </c>
      <c r="E1747" s="158" t="s">
        <v>1</v>
      </c>
      <c r="F1747" s="159" t="s">
        <v>2140</v>
      </c>
      <c r="H1747" s="160">
        <v>423.08</v>
      </c>
      <c r="I1747" s="161"/>
      <c r="L1747" s="157"/>
      <c r="M1747" s="162"/>
      <c r="T1747" s="163"/>
      <c r="AT1747" s="158" t="s">
        <v>170</v>
      </c>
      <c r="AU1747" s="158" t="s">
        <v>92</v>
      </c>
      <c r="AV1747" s="13" t="s">
        <v>92</v>
      </c>
      <c r="AW1747" s="13" t="s">
        <v>39</v>
      </c>
      <c r="AX1747" s="13" t="s">
        <v>83</v>
      </c>
      <c r="AY1747" s="158" t="s">
        <v>161</v>
      </c>
    </row>
    <row r="1748" spans="2:51" s="13" customFormat="1" ht="11.25">
      <c r="B1748" s="157"/>
      <c r="D1748" s="151" t="s">
        <v>170</v>
      </c>
      <c r="E1748" s="158" t="s">
        <v>1</v>
      </c>
      <c r="F1748" s="159" t="s">
        <v>2141</v>
      </c>
      <c r="H1748" s="160">
        <v>97.6</v>
      </c>
      <c r="I1748" s="161"/>
      <c r="L1748" s="157"/>
      <c r="M1748" s="162"/>
      <c r="T1748" s="163"/>
      <c r="AT1748" s="158" t="s">
        <v>170</v>
      </c>
      <c r="AU1748" s="158" t="s">
        <v>92</v>
      </c>
      <c r="AV1748" s="13" t="s">
        <v>92</v>
      </c>
      <c r="AW1748" s="13" t="s">
        <v>39</v>
      </c>
      <c r="AX1748" s="13" t="s">
        <v>83</v>
      </c>
      <c r="AY1748" s="158" t="s">
        <v>161</v>
      </c>
    </row>
    <row r="1749" spans="2:51" s="13" customFormat="1" ht="11.25">
      <c r="B1749" s="157"/>
      <c r="D1749" s="151" t="s">
        <v>170</v>
      </c>
      <c r="E1749" s="158" t="s">
        <v>1</v>
      </c>
      <c r="F1749" s="159" t="s">
        <v>2142</v>
      </c>
      <c r="H1749" s="160">
        <v>68.58</v>
      </c>
      <c r="I1749" s="161"/>
      <c r="L1749" s="157"/>
      <c r="M1749" s="162"/>
      <c r="T1749" s="163"/>
      <c r="AT1749" s="158" t="s">
        <v>170</v>
      </c>
      <c r="AU1749" s="158" t="s">
        <v>92</v>
      </c>
      <c r="AV1749" s="13" t="s">
        <v>92</v>
      </c>
      <c r="AW1749" s="13" t="s">
        <v>39</v>
      </c>
      <c r="AX1749" s="13" t="s">
        <v>83</v>
      </c>
      <c r="AY1749" s="158" t="s">
        <v>161</v>
      </c>
    </row>
    <row r="1750" spans="2:51" s="13" customFormat="1" ht="11.25">
      <c r="B1750" s="157"/>
      <c r="D1750" s="151" t="s">
        <v>170</v>
      </c>
      <c r="E1750" s="158" t="s">
        <v>1</v>
      </c>
      <c r="F1750" s="159" t="s">
        <v>2143</v>
      </c>
      <c r="H1750" s="160">
        <v>97.6</v>
      </c>
      <c r="I1750" s="161"/>
      <c r="L1750" s="157"/>
      <c r="M1750" s="162"/>
      <c r="T1750" s="163"/>
      <c r="AT1750" s="158" t="s">
        <v>170</v>
      </c>
      <c r="AU1750" s="158" t="s">
        <v>92</v>
      </c>
      <c r="AV1750" s="13" t="s">
        <v>92</v>
      </c>
      <c r="AW1750" s="13" t="s">
        <v>39</v>
      </c>
      <c r="AX1750" s="13" t="s">
        <v>83</v>
      </c>
      <c r="AY1750" s="158" t="s">
        <v>161</v>
      </c>
    </row>
    <row r="1751" spans="2:51" s="13" customFormat="1" ht="11.25">
      <c r="B1751" s="157"/>
      <c r="D1751" s="151" t="s">
        <v>170</v>
      </c>
      <c r="E1751" s="158" t="s">
        <v>1</v>
      </c>
      <c r="F1751" s="159" t="s">
        <v>2144</v>
      </c>
      <c r="H1751" s="160">
        <v>74.88</v>
      </c>
      <c r="I1751" s="161"/>
      <c r="L1751" s="157"/>
      <c r="M1751" s="162"/>
      <c r="T1751" s="163"/>
      <c r="AT1751" s="158" t="s">
        <v>170</v>
      </c>
      <c r="AU1751" s="158" t="s">
        <v>92</v>
      </c>
      <c r="AV1751" s="13" t="s">
        <v>92</v>
      </c>
      <c r="AW1751" s="13" t="s">
        <v>39</v>
      </c>
      <c r="AX1751" s="13" t="s">
        <v>83</v>
      </c>
      <c r="AY1751" s="158" t="s">
        <v>161</v>
      </c>
    </row>
    <row r="1752" spans="2:51" s="13" customFormat="1" ht="11.25">
      <c r="B1752" s="157"/>
      <c r="D1752" s="151" t="s">
        <v>170</v>
      </c>
      <c r="E1752" s="158" t="s">
        <v>1</v>
      </c>
      <c r="F1752" s="159" t="s">
        <v>2145</v>
      </c>
      <c r="H1752" s="160">
        <v>64.959999999999994</v>
      </c>
      <c r="I1752" s="161"/>
      <c r="L1752" s="157"/>
      <c r="M1752" s="162"/>
      <c r="T1752" s="163"/>
      <c r="AT1752" s="158" t="s">
        <v>170</v>
      </c>
      <c r="AU1752" s="158" t="s">
        <v>92</v>
      </c>
      <c r="AV1752" s="13" t="s">
        <v>92</v>
      </c>
      <c r="AW1752" s="13" t="s">
        <v>39</v>
      </c>
      <c r="AX1752" s="13" t="s">
        <v>83</v>
      </c>
      <c r="AY1752" s="158" t="s">
        <v>161</v>
      </c>
    </row>
    <row r="1753" spans="2:51" s="13" customFormat="1" ht="11.25">
      <c r="B1753" s="157"/>
      <c r="D1753" s="151" t="s">
        <v>170</v>
      </c>
      <c r="E1753" s="158" t="s">
        <v>1</v>
      </c>
      <c r="F1753" s="159" t="s">
        <v>2146</v>
      </c>
      <c r="H1753" s="160">
        <v>51.4</v>
      </c>
      <c r="I1753" s="161"/>
      <c r="L1753" s="157"/>
      <c r="M1753" s="162"/>
      <c r="T1753" s="163"/>
      <c r="AT1753" s="158" t="s">
        <v>170</v>
      </c>
      <c r="AU1753" s="158" t="s">
        <v>92</v>
      </c>
      <c r="AV1753" s="13" t="s">
        <v>92</v>
      </c>
      <c r="AW1753" s="13" t="s">
        <v>39</v>
      </c>
      <c r="AX1753" s="13" t="s">
        <v>83</v>
      </c>
      <c r="AY1753" s="158" t="s">
        <v>161</v>
      </c>
    </row>
    <row r="1754" spans="2:51" s="13" customFormat="1" ht="11.25">
      <c r="B1754" s="157"/>
      <c r="D1754" s="151" t="s">
        <v>170</v>
      </c>
      <c r="E1754" s="158" t="s">
        <v>1</v>
      </c>
      <c r="F1754" s="159" t="s">
        <v>2147</v>
      </c>
      <c r="H1754" s="160">
        <v>87.58</v>
      </c>
      <c r="I1754" s="161"/>
      <c r="L1754" s="157"/>
      <c r="M1754" s="162"/>
      <c r="T1754" s="163"/>
      <c r="AT1754" s="158" t="s">
        <v>170</v>
      </c>
      <c r="AU1754" s="158" t="s">
        <v>92</v>
      </c>
      <c r="AV1754" s="13" t="s">
        <v>92</v>
      </c>
      <c r="AW1754" s="13" t="s">
        <v>39</v>
      </c>
      <c r="AX1754" s="13" t="s">
        <v>83</v>
      </c>
      <c r="AY1754" s="158" t="s">
        <v>161</v>
      </c>
    </row>
    <row r="1755" spans="2:51" s="13" customFormat="1" ht="11.25">
      <c r="B1755" s="157"/>
      <c r="D1755" s="151" t="s">
        <v>170</v>
      </c>
      <c r="E1755" s="158" t="s">
        <v>1</v>
      </c>
      <c r="F1755" s="159" t="s">
        <v>2148</v>
      </c>
      <c r="H1755" s="160">
        <v>70.66</v>
      </c>
      <c r="I1755" s="161"/>
      <c r="L1755" s="157"/>
      <c r="M1755" s="162"/>
      <c r="T1755" s="163"/>
      <c r="AT1755" s="158" t="s">
        <v>170</v>
      </c>
      <c r="AU1755" s="158" t="s">
        <v>92</v>
      </c>
      <c r="AV1755" s="13" t="s">
        <v>92</v>
      </c>
      <c r="AW1755" s="13" t="s">
        <v>39</v>
      </c>
      <c r="AX1755" s="13" t="s">
        <v>83</v>
      </c>
      <c r="AY1755" s="158" t="s">
        <v>161</v>
      </c>
    </row>
    <row r="1756" spans="2:51" s="13" customFormat="1" ht="11.25">
      <c r="B1756" s="157"/>
      <c r="D1756" s="151" t="s">
        <v>170</v>
      </c>
      <c r="E1756" s="158" t="s">
        <v>1</v>
      </c>
      <c r="F1756" s="159" t="s">
        <v>2149</v>
      </c>
      <c r="H1756" s="160">
        <v>284.84300000000002</v>
      </c>
      <c r="I1756" s="161"/>
      <c r="L1756" s="157"/>
      <c r="M1756" s="162"/>
      <c r="T1756" s="163"/>
      <c r="AT1756" s="158" t="s">
        <v>170</v>
      </c>
      <c r="AU1756" s="158" t="s">
        <v>92</v>
      </c>
      <c r="AV1756" s="13" t="s">
        <v>92</v>
      </c>
      <c r="AW1756" s="13" t="s">
        <v>39</v>
      </c>
      <c r="AX1756" s="13" t="s">
        <v>83</v>
      </c>
      <c r="AY1756" s="158" t="s">
        <v>161</v>
      </c>
    </row>
    <row r="1757" spans="2:51" s="13" customFormat="1" ht="11.25">
      <c r="B1757" s="157"/>
      <c r="D1757" s="151" t="s">
        <v>170</v>
      </c>
      <c r="E1757" s="158" t="s">
        <v>1</v>
      </c>
      <c r="F1757" s="159" t="s">
        <v>2150</v>
      </c>
      <c r="H1757" s="160">
        <v>55.94</v>
      </c>
      <c r="I1757" s="161"/>
      <c r="L1757" s="157"/>
      <c r="M1757" s="162"/>
      <c r="T1757" s="163"/>
      <c r="AT1757" s="158" t="s">
        <v>170</v>
      </c>
      <c r="AU1757" s="158" t="s">
        <v>92</v>
      </c>
      <c r="AV1757" s="13" t="s">
        <v>92</v>
      </c>
      <c r="AW1757" s="13" t="s">
        <v>39</v>
      </c>
      <c r="AX1757" s="13" t="s">
        <v>83</v>
      </c>
      <c r="AY1757" s="158" t="s">
        <v>161</v>
      </c>
    </row>
    <row r="1758" spans="2:51" s="13" customFormat="1" ht="11.25">
      <c r="B1758" s="157"/>
      <c r="D1758" s="151" t="s">
        <v>170</v>
      </c>
      <c r="E1758" s="158" t="s">
        <v>1</v>
      </c>
      <c r="F1758" s="159" t="s">
        <v>2151</v>
      </c>
      <c r="H1758" s="160">
        <v>156.4</v>
      </c>
      <c r="I1758" s="161"/>
      <c r="L1758" s="157"/>
      <c r="M1758" s="162"/>
      <c r="T1758" s="163"/>
      <c r="AT1758" s="158" t="s">
        <v>170</v>
      </c>
      <c r="AU1758" s="158" t="s">
        <v>92</v>
      </c>
      <c r="AV1758" s="13" t="s">
        <v>92</v>
      </c>
      <c r="AW1758" s="13" t="s">
        <v>39</v>
      </c>
      <c r="AX1758" s="13" t="s">
        <v>83</v>
      </c>
      <c r="AY1758" s="158" t="s">
        <v>161</v>
      </c>
    </row>
    <row r="1759" spans="2:51" s="13" customFormat="1" ht="11.25">
      <c r="B1759" s="157"/>
      <c r="D1759" s="151" t="s">
        <v>170</v>
      </c>
      <c r="E1759" s="158" t="s">
        <v>1</v>
      </c>
      <c r="F1759" s="159" t="s">
        <v>2152</v>
      </c>
      <c r="H1759" s="160">
        <v>8.7530000000000001</v>
      </c>
      <c r="I1759" s="161"/>
      <c r="L1759" s="157"/>
      <c r="M1759" s="162"/>
      <c r="T1759" s="163"/>
      <c r="AT1759" s="158" t="s">
        <v>170</v>
      </c>
      <c r="AU1759" s="158" t="s">
        <v>92</v>
      </c>
      <c r="AV1759" s="13" t="s">
        <v>92</v>
      </c>
      <c r="AW1759" s="13" t="s">
        <v>39</v>
      </c>
      <c r="AX1759" s="13" t="s">
        <v>83</v>
      </c>
      <c r="AY1759" s="158" t="s">
        <v>161</v>
      </c>
    </row>
    <row r="1760" spans="2:51" s="13" customFormat="1" ht="11.25">
      <c r="B1760" s="157"/>
      <c r="D1760" s="151" t="s">
        <v>170</v>
      </c>
      <c r="E1760" s="158" t="s">
        <v>1</v>
      </c>
      <c r="F1760" s="159" t="s">
        <v>2153</v>
      </c>
      <c r="H1760" s="160">
        <v>41.664999999999999</v>
      </c>
      <c r="I1760" s="161"/>
      <c r="L1760" s="157"/>
      <c r="M1760" s="162"/>
      <c r="T1760" s="163"/>
      <c r="AT1760" s="158" t="s">
        <v>170</v>
      </c>
      <c r="AU1760" s="158" t="s">
        <v>92</v>
      </c>
      <c r="AV1760" s="13" t="s">
        <v>92</v>
      </c>
      <c r="AW1760" s="13" t="s">
        <v>39</v>
      </c>
      <c r="AX1760" s="13" t="s">
        <v>83</v>
      </c>
      <c r="AY1760" s="158" t="s">
        <v>161</v>
      </c>
    </row>
    <row r="1761" spans="2:51" s="13" customFormat="1" ht="11.25">
      <c r="B1761" s="157"/>
      <c r="D1761" s="151" t="s">
        <v>170</v>
      </c>
      <c r="E1761" s="158" t="s">
        <v>1</v>
      </c>
      <c r="F1761" s="159" t="s">
        <v>2154</v>
      </c>
      <c r="H1761" s="160">
        <v>49.363</v>
      </c>
      <c r="I1761" s="161"/>
      <c r="L1761" s="157"/>
      <c r="M1761" s="162"/>
      <c r="T1761" s="163"/>
      <c r="AT1761" s="158" t="s">
        <v>170</v>
      </c>
      <c r="AU1761" s="158" t="s">
        <v>92</v>
      </c>
      <c r="AV1761" s="13" t="s">
        <v>92</v>
      </c>
      <c r="AW1761" s="13" t="s">
        <v>39</v>
      </c>
      <c r="AX1761" s="13" t="s">
        <v>83</v>
      </c>
      <c r="AY1761" s="158" t="s">
        <v>161</v>
      </c>
    </row>
    <row r="1762" spans="2:51" s="15" customFormat="1" ht="11.25">
      <c r="B1762" s="174"/>
      <c r="D1762" s="151" t="s">
        <v>170</v>
      </c>
      <c r="E1762" s="175" t="s">
        <v>1</v>
      </c>
      <c r="F1762" s="176" t="s">
        <v>377</v>
      </c>
      <c r="H1762" s="177">
        <v>2716.5549999999998</v>
      </c>
      <c r="I1762" s="178"/>
      <c r="L1762" s="174"/>
      <c r="M1762" s="179"/>
      <c r="T1762" s="180"/>
      <c r="AT1762" s="175" t="s">
        <v>170</v>
      </c>
      <c r="AU1762" s="175" t="s">
        <v>92</v>
      </c>
      <c r="AV1762" s="15" t="s">
        <v>100</v>
      </c>
      <c r="AW1762" s="15" t="s">
        <v>39</v>
      </c>
      <c r="AX1762" s="15" t="s">
        <v>83</v>
      </c>
      <c r="AY1762" s="175" t="s">
        <v>161</v>
      </c>
    </row>
    <row r="1763" spans="2:51" s="12" customFormat="1" ht="11.25">
      <c r="B1763" s="150"/>
      <c r="D1763" s="151" t="s">
        <v>170</v>
      </c>
      <c r="E1763" s="152" t="s">
        <v>1</v>
      </c>
      <c r="F1763" s="153" t="s">
        <v>2155</v>
      </c>
      <c r="H1763" s="152" t="s">
        <v>1</v>
      </c>
      <c r="I1763" s="154"/>
      <c r="L1763" s="150"/>
      <c r="M1763" s="155"/>
      <c r="T1763" s="156"/>
      <c r="AT1763" s="152" t="s">
        <v>170</v>
      </c>
      <c r="AU1763" s="152" t="s">
        <v>92</v>
      </c>
      <c r="AV1763" s="12" t="s">
        <v>90</v>
      </c>
      <c r="AW1763" s="12" t="s">
        <v>39</v>
      </c>
      <c r="AX1763" s="12" t="s">
        <v>83</v>
      </c>
      <c r="AY1763" s="152" t="s">
        <v>161</v>
      </c>
    </row>
    <row r="1764" spans="2:51" s="13" customFormat="1" ht="11.25">
      <c r="B1764" s="157"/>
      <c r="D1764" s="151" t="s">
        <v>170</v>
      </c>
      <c r="E1764" s="158" t="s">
        <v>1</v>
      </c>
      <c r="F1764" s="159" t="s">
        <v>2156</v>
      </c>
      <c r="H1764" s="160">
        <v>95.71</v>
      </c>
      <c r="I1764" s="161"/>
      <c r="L1764" s="157"/>
      <c r="M1764" s="162"/>
      <c r="T1764" s="163"/>
      <c r="AT1764" s="158" t="s">
        <v>170</v>
      </c>
      <c r="AU1764" s="158" t="s">
        <v>92</v>
      </c>
      <c r="AV1764" s="13" t="s">
        <v>92</v>
      </c>
      <c r="AW1764" s="13" t="s">
        <v>39</v>
      </c>
      <c r="AX1764" s="13" t="s">
        <v>83</v>
      </c>
      <c r="AY1764" s="158" t="s">
        <v>161</v>
      </c>
    </row>
    <row r="1765" spans="2:51" s="13" customFormat="1" ht="11.25">
      <c r="B1765" s="157"/>
      <c r="D1765" s="151" t="s">
        <v>170</v>
      </c>
      <c r="E1765" s="158" t="s">
        <v>1</v>
      </c>
      <c r="F1765" s="159" t="s">
        <v>2157</v>
      </c>
      <c r="H1765" s="160">
        <v>44.424999999999997</v>
      </c>
      <c r="I1765" s="161"/>
      <c r="L1765" s="157"/>
      <c r="M1765" s="162"/>
      <c r="T1765" s="163"/>
      <c r="AT1765" s="158" t="s">
        <v>170</v>
      </c>
      <c r="AU1765" s="158" t="s">
        <v>92</v>
      </c>
      <c r="AV1765" s="13" t="s">
        <v>92</v>
      </c>
      <c r="AW1765" s="13" t="s">
        <v>39</v>
      </c>
      <c r="AX1765" s="13" t="s">
        <v>83</v>
      </c>
      <c r="AY1765" s="158" t="s">
        <v>161</v>
      </c>
    </row>
    <row r="1766" spans="2:51" s="13" customFormat="1" ht="11.25">
      <c r="B1766" s="157"/>
      <c r="D1766" s="151" t="s">
        <v>170</v>
      </c>
      <c r="E1766" s="158" t="s">
        <v>1</v>
      </c>
      <c r="F1766" s="159" t="s">
        <v>2158</v>
      </c>
      <c r="H1766" s="160">
        <v>74.415000000000006</v>
      </c>
      <c r="I1766" s="161"/>
      <c r="L1766" s="157"/>
      <c r="M1766" s="162"/>
      <c r="T1766" s="163"/>
      <c r="AT1766" s="158" t="s">
        <v>170</v>
      </c>
      <c r="AU1766" s="158" t="s">
        <v>92</v>
      </c>
      <c r="AV1766" s="13" t="s">
        <v>92</v>
      </c>
      <c r="AW1766" s="13" t="s">
        <v>39</v>
      </c>
      <c r="AX1766" s="13" t="s">
        <v>83</v>
      </c>
      <c r="AY1766" s="158" t="s">
        <v>161</v>
      </c>
    </row>
    <row r="1767" spans="2:51" s="13" customFormat="1" ht="11.25">
      <c r="B1767" s="157"/>
      <c r="D1767" s="151" t="s">
        <v>170</v>
      </c>
      <c r="E1767" s="158" t="s">
        <v>1</v>
      </c>
      <c r="F1767" s="159" t="s">
        <v>2159</v>
      </c>
      <c r="H1767" s="160">
        <v>51.9</v>
      </c>
      <c r="I1767" s="161"/>
      <c r="L1767" s="157"/>
      <c r="M1767" s="162"/>
      <c r="T1767" s="163"/>
      <c r="AT1767" s="158" t="s">
        <v>170</v>
      </c>
      <c r="AU1767" s="158" t="s">
        <v>92</v>
      </c>
      <c r="AV1767" s="13" t="s">
        <v>92</v>
      </c>
      <c r="AW1767" s="13" t="s">
        <v>39</v>
      </c>
      <c r="AX1767" s="13" t="s">
        <v>83</v>
      </c>
      <c r="AY1767" s="158" t="s">
        <v>161</v>
      </c>
    </row>
    <row r="1768" spans="2:51" s="13" customFormat="1" ht="11.25">
      <c r="B1768" s="157"/>
      <c r="D1768" s="151" t="s">
        <v>170</v>
      </c>
      <c r="E1768" s="158" t="s">
        <v>1</v>
      </c>
      <c r="F1768" s="159" t="s">
        <v>2160</v>
      </c>
      <c r="H1768" s="160">
        <v>52.774999999999999</v>
      </c>
      <c r="I1768" s="161"/>
      <c r="L1768" s="157"/>
      <c r="M1768" s="162"/>
      <c r="T1768" s="163"/>
      <c r="AT1768" s="158" t="s">
        <v>170</v>
      </c>
      <c r="AU1768" s="158" t="s">
        <v>92</v>
      </c>
      <c r="AV1768" s="13" t="s">
        <v>92</v>
      </c>
      <c r="AW1768" s="13" t="s">
        <v>39</v>
      </c>
      <c r="AX1768" s="13" t="s">
        <v>83</v>
      </c>
      <c r="AY1768" s="158" t="s">
        <v>161</v>
      </c>
    </row>
    <row r="1769" spans="2:51" s="13" customFormat="1" ht="11.25">
      <c r="B1769" s="157"/>
      <c r="D1769" s="151" t="s">
        <v>170</v>
      </c>
      <c r="E1769" s="158" t="s">
        <v>1</v>
      </c>
      <c r="F1769" s="159" t="s">
        <v>2161</v>
      </c>
      <c r="H1769" s="160">
        <v>78.864999999999995</v>
      </c>
      <c r="I1769" s="161"/>
      <c r="L1769" s="157"/>
      <c r="M1769" s="162"/>
      <c r="T1769" s="163"/>
      <c r="AT1769" s="158" t="s">
        <v>170</v>
      </c>
      <c r="AU1769" s="158" t="s">
        <v>92</v>
      </c>
      <c r="AV1769" s="13" t="s">
        <v>92</v>
      </c>
      <c r="AW1769" s="13" t="s">
        <v>39</v>
      </c>
      <c r="AX1769" s="13" t="s">
        <v>83</v>
      </c>
      <c r="AY1769" s="158" t="s">
        <v>161</v>
      </c>
    </row>
    <row r="1770" spans="2:51" s="13" customFormat="1" ht="11.25">
      <c r="B1770" s="157"/>
      <c r="D1770" s="151" t="s">
        <v>170</v>
      </c>
      <c r="E1770" s="158" t="s">
        <v>1</v>
      </c>
      <c r="F1770" s="159" t="s">
        <v>2162</v>
      </c>
      <c r="H1770" s="160">
        <v>45.055</v>
      </c>
      <c r="I1770" s="161"/>
      <c r="L1770" s="157"/>
      <c r="M1770" s="162"/>
      <c r="T1770" s="163"/>
      <c r="AT1770" s="158" t="s">
        <v>170</v>
      </c>
      <c r="AU1770" s="158" t="s">
        <v>92</v>
      </c>
      <c r="AV1770" s="13" t="s">
        <v>92</v>
      </c>
      <c r="AW1770" s="13" t="s">
        <v>39</v>
      </c>
      <c r="AX1770" s="13" t="s">
        <v>83</v>
      </c>
      <c r="AY1770" s="158" t="s">
        <v>161</v>
      </c>
    </row>
    <row r="1771" spans="2:51" s="13" customFormat="1" ht="11.25">
      <c r="B1771" s="157"/>
      <c r="D1771" s="151" t="s">
        <v>170</v>
      </c>
      <c r="E1771" s="158" t="s">
        <v>1</v>
      </c>
      <c r="F1771" s="159" t="s">
        <v>2163</v>
      </c>
      <c r="H1771" s="160">
        <v>172.91</v>
      </c>
      <c r="I1771" s="161"/>
      <c r="L1771" s="157"/>
      <c r="M1771" s="162"/>
      <c r="T1771" s="163"/>
      <c r="AT1771" s="158" t="s">
        <v>170</v>
      </c>
      <c r="AU1771" s="158" t="s">
        <v>92</v>
      </c>
      <c r="AV1771" s="13" t="s">
        <v>92</v>
      </c>
      <c r="AW1771" s="13" t="s">
        <v>39</v>
      </c>
      <c r="AX1771" s="13" t="s">
        <v>83</v>
      </c>
      <c r="AY1771" s="158" t="s">
        <v>161</v>
      </c>
    </row>
    <row r="1772" spans="2:51" s="13" customFormat="1" ht="22.5">
      <c r="B1772" s="157"/>
      <c r="D1772" s="151" t="s">
        <v>170</v>
      </c>
      <c r="E1772" s="158" t="s">
        <v>1</v>
      </c>
      <c r="F1772" s="159" t="s">
        <v>2164</v>
      </c>
      <c r="H1772" s="160">
        <v>782.54</v>
      </c>
      <c r="I1772" s="161"/>
      <c r="L1772" s="157"/>
      <c r="M1772" s="162"/>
      <c r="T1772" s="163"/>
      <c r="AT1772" s="158" t="s">
        <v>170</v>
      </c>
      <c r="AU1772" s="158" t="s">
        <v>92</v>
      </c>
      <c r="AV1772" s="13" t="s">
        <v>92</v>
      </c>
      <c r="AW1772" s="13" t="s">
        <v>39</v>
      </c>
      <c r="AX1772" s="13" t="s">
        <v>83</v>
      </c>
      <c r="AY1772" s="158" t="s">
        <v>161</v>
      </c>
    </row>
    <row r="1773" spans="2:51" s="13" customFormat="1" ht="11.25">
      <c r="B1773" s="157"/>
      <c r="D1773" s="151" t="s">
        <v>170</v>
      </c>
      <c r="E1773" s="158" t="s">
        <v>1</v>
      </c>
      <c r="F1773" s="159" t="s">
        <v>2165</v>
      </c>
      <c r="H1773" s="160">
        <v>107.27500000000001</v>
      </c>
      <c r="I1773" s="161"/>
      <c r="L1773" s="157"/>
      <c r="M1773" s="162"/>
      <c r="T1773" s="163"/>
      <c r="AT1773" s="158" t="s">
        <v>170</v>
      </c>
      <c r="AU1773" s="158" t="s">
        <v>92</v>
      </c>
      <c r="AV1773" s="13" t="s">
        <v>92</v>
      </c>
      <c r="AW1773" s="13" t="s">
        <v>39</v>
      </c>
      <c r="AX1773" s="13" t="s">
        <v>83</v>
      </c>
      <c r="AY1773" s="158" t="s">
        <v>161</v>
      </c>
    </row>
    <row r="1774" spans="2:51" s="13" customFormat="1" ht="11.25">
      <c r="B1774" s="157"/>
      <c r="D1774" s="151" t="s">
        <v>170</v>
      </c>
      <c r="E1774" s="158" t="s">
        <v>1</v>
      </c>
      <c r="F1774" s="159" t="s">
        <v>2166</v>
      </c>
      <c r="H1774" s="160">
        <v>140.31</v>
      </c>
      <c r="I1774" s="161"/>
      <c r="L1774" s="157"/>
      <c r="M1774" s="162"/>
      <c r="T1774" s="163"/>
      <c r="AT1774" s="158" t="s">
        <v>170</v>
      </c>
      <c r="AU1774" s="158" t="s">
        <v>92</v>
      </c>
      <c r="AV1774" s="13" t="s">
        <v>92</v>
      </c>
      <c r="AW1774" s="13" t="s">
        <v>39</v>
      </c>
      <c r="AX1774" s="13" t="s">
        <v>83</v>
      </c>
      <c r="AY1774" s="158" t="s">
        <v>161</v>
      </c>
    </row>
    <row r="1775" spans="2:51" s="13" customFormat="1" ht="11.25">
      <c r="B1775" s="157"/>
      <c r="D1775" s="151" t="s">
        <v>170</v>
      </c>
      <c r="E1775" s="158" t="s">
        <v>1</v>
      </c>
      <c r="F1775" s="159" t="s">
        <v>2167</v>
      </c>
      <c r="H1775" s="160">
        <v>107.27500000000001</v>
      </c>
      <c r="I1775" s="161"/>
      <c r="L1775" s="157"/>
      <c r="M1775" s="162"/>
      <c r="T1775" s="163"/>
      <c r="AT1775" s="158" t="s">
        <v>170</v>
      </c>
      <c r="AU1775" s="158" t="s">
        <v>92</v>
      </c>
      <c r="AV1775" s="13" t="s">
        <v>92</v>
      </c>
      <c r="AW1775" s="13" t="s">
        <v>39</v>
      </c>
      <c r="AX1775" s="13" t="s">
        <v>83</v>
      </c>
      <c r="AY1775" s="158" t="s">
        <v>161</v>
      </c>
    </row>
    <row r="1776" spans="2:51" s="13" customFormat="1" ht="11.25">
      <c r="B1776" s="157"/>
      <c r="D1776" s="151" t="s">
        <v>170</v>
      </c>
      <c r="E1776" s="158" t="s">
        <v>1</v>
      </c>
      <c r="F1776" s="159" t="s">
        <v>2168</v>
      </c>
      <c r="H1776" s="160">
        <v>85.385000000000005</v>
      </c>
      <c r="I1776" s="161"/>
      <c r="L1776" s="157"/>
      <c r="M1776" s="162"/>
      <c r="T1776" s="163"/>
      <c r="AT1776" s="158" t="s">
        <v>170</v>
      </c>
      <c r="AU1776" s="158" t="s">
        <v>92</v>
      </c>
      <c r="AV1776" s="13" t="s">
        <v>92</v>
      </c>
      <c r="AW1776" s="13" t="s">
        <v>39</v>
      </c>
      <c r="AX1776" s="13" t="s">
        <v>83</v>
      </c>
      <c r="AY1776" s="158" t="s">
        <v>161</v>
      </c>
    </row>
    <row r="1777" spans="2:51" s="13" customFormat="1" ht="11.25">
      <c r="B1777" s="157"/>
      <c r="D1777" s="151" t="s">
        <v>170</v>
      </c>
      <c r="E1777" s="158" t="s">
        <v>1</v>
      </c>
      <c r="F1777" s="159" t="s">
        <v>2169</v>
      </c>
      <c r="H1777" s="160">
        <v>174.16</v>
      </c>
      <c r="I1777" s="161"/>
      <c r="L1777" s="157"/>
      <c r="M1777" s="162"/>
      <c r="T1777" s="163"/>
      <c r="AT1777" s="158" t="s">
        <v>170</v>
      </c>
      <c r="AU1777" s="158" t="s">
        <v>92</v>
      </c>
      <c r="AV1777" s="13" t="s">
        <v>92</v>
      </c>
      <c r="AW1777" s="13" t="s">
        <v>39</v>
      </c>
      <c r="AX1777" s="13" t="s">
        <v>83</v>
      </c>
      <c r="AY1777" s="158" t="s">
        <v>161</v>
      </c>
    </row>
    <row r="1778" spans="2:51" s="13" customFormat="1" ht="11.25">
      <c r="B1778" s="157"/>
      <c r="D1778" s="151" t="s">
        <v>170</v>
      </c>
      <c r="E1778" s="158" t="s">
        <v>1</v>
      </c>
      <c r="F1778" s="159" t="s">
        <v>2170</v>
      </c>
      <c r="H1778" s="160">
        <v>172.96</v>
      </c>
      <c r="I1778" s="161"/>
      <c r="L1778" s="157"/>
      <c r="M1778" s="162"/>
      <c r="T1778" s="163"/>
      <c r="AT1778" s="158" t="s">
        <v>170</v>
      </c>
      <c r="AU1778" s="158" t="s">
        <v>92</v>
      </c>
      <c r="AV1778" s="13" t="s">
        <v>92</v>
      </c>
      <c r="AW1778" s="13" t="s">
        <v>39</v>
      </c>
      <c r="AX1778" s="13" t="s">
        <v>83</v>
      </c>
      <c r="AY1778" s="158" t="s">
        <v>161</v>
      </c>
    </row>
    <row r="1779" spans="2:51" s="13" customFormat="1" ht="11.25">
      <c r="B1779" s="157"/>
      <c r="D1779" s="151" t="s">
        <v>170</v>
      </c>
      <c r="E1779" s="158" t="s">
        <v>1</v>
      </c>
      <c r="F1779" s="159" t="s">
        <v>2171</v>
      </c>
      <c r="H1779" s="160">
        <v>90.405000000000001</v>
      </c>
      <c r="I1779" s="161"/>
      <c r="L1779" s="157"/>
      <c r="M1779" s="162"/>
      <c r="T1779" s="163"/>
      <c r="AT1779" s="158" t="s">
        <v>170</v>
      </c>
      <c r="AU1779" s="158" t="s">
        <v>92</v>
      </c>
      <c r="AV1779" s="13" t="s">
        <v>92</v>
      </c>
      <c r="AW1779" s="13" t="s">
        <v>39</v>
      </c>
      <c r="AX1779" s="13" t="s">
        <v>83</v>
      </c>
      <c r="AY1779" s="158" t="s">
        <v>161</v>
      </c>
    </row>
    <row r="1780" spans="2:51" s="13" customFormat="1" ht="11.25">
      <c r="B1780" s="157"/>
      <c r="D1780" s="151" t="s">
        <v>170</v>
      </c>
      <c r="E1780" s="158" t="s">
        <v>1</v>
      </c>
      <c r="F1780" s="159" t="s">
        <v>2172</v>
      </c>
      <c r="H1780" s="160">
        <v>82.87</v>
      </c>
      <c r="I1780" s="161"/>
      <c r="L1780" s="157"/>
      <c r="M1780" s="162"/>
      <c r="T1780" s="163"/>
      <c r="AT1780" s="158" t="s">
        <v>170</v>
      </c>
      <c r="AU1780" s="158" t="s">
        <v>92</v>
      </c>
      <c r="AV1780" s="13" t="s">
        <v>92</v>
      </c>
      <c r="AW1780" s="13" t="s">
        <v>39</v>
      </c>
      <c r="AX1780" s="13" t="s">
        <v>83</v>
      </c>
      <c r="AY1780" s="158" t="s">
        <v>161</v>
      </c>
    </row>
    <row r="1781" spans="2:51" s="13" customFormat="1" ht="11.25">
      <c r="B1781" s="157"/>
      <c r="D1781" s="151" t="s">
        <v>170</v>
      </c>
      <c r="E1781" s="158" t="s">
        <v>1</v>
      </c>
      <c r="F1781" s="159" t="s">
        <v>2173</v>
      </c>
      <c r="H1781" s="160">
        <v>31.95</v>
      </c>
      <c r="I1781" s="161"/>
      <c r="L1781" s="157"/>
      <c r="M1781" s="162"/>
      <c r="T1781" s="163"/>
      <c r="AT1781" s="158" t="s">
        <v>170</v>
      </c>
      <c r="AU1781" s="158" t="s">
        <v>92</v>
      </c>
      <c r="AV1781" s="13" t="s">
        <v>92</v>
      </c>
      <c r="AW1781" s="13" t="s">
        <v>39</v>
      </c>
      <c r="AX1781" s="13" t="s">
        <v>83</v>
      </c>
      <c r="AY1781" s="158" t="s">
        <v>161</v>
      </c>
    </row>
    <row r="1782" spans="2:51" s="13" customFormat="1" ht="11.25">
      <c r="B1782" s="157"/>
      <c r="D1782" s="151" t="s">
        <v>170</v>
      </c>
      <c r="E1782" s="158" t="s">
        <v>1</v>
      </c>
      <c r="F1782" s="159" t="s">
        <v>2174</v>
      </c>
      <c r="H1782" s="160">
        <v>15.757999999999999</v>
      </c>
      <c r="I1782" s="161"/>
      <c r="L1782" s="157"/>
      <c r="M1782" s="162"/>
      <c r="T1782" s="163"/>
      <c r="AT1782" s="158" t="s">
        <v>170</v>
      </c>
      <c r="AU1782" s="158" t="s">
        <v>92</v>
      </c>
      <c r="AV1782" s="13" t="s">
        <v>92</v>
      </c>
      <c r="AW1782" s="13" t="s">
        <v>39</v>
      </c>
      <c r="AX1782" s="13" t="s">
        <v>83</v>
      </c>
      <c r="AY1782" s="158" t="s">
        <v>161</v>
      </c>
    </row>
    <row r="1783" spans="2:51" s="13" customFormat="1" ht="11.25">
      <c r="B1783" s="157"/>
      <c r="D1783" s="151" t="s">
        <v>170</v>
      </c>
      <c r="E1783" s="158" t="s">
        <v>1</v>
      </c>
      <c r="F1783" s="159" t="s">
        <v>2175</v>
      </c>
      <c r="H1783" s="160">
        <v>18.225000000000001</v>
      </c>
      <c r="I1783" s="161"/>
      <c r="L1783" s="157"/>
      <c r="M1783" s="162"/>
      <c r="T1783" s="163"/>
      <c r="AT1783" s="158" t="s">
        <v>170</v>
      </c>
      <c r="AU1783" s="158" t="s">
        <v>92</v>
      </c>
      <c r="AV1783" s="13" t="s">
        <v>92</v>
      </c>
      <c r="AW1783" s="13" t="s">
        <v>39</v>
      </c>
      <c r="AX1783" s="13" t="s">
        <v>83</v>
      </c>
      <c r="AY1783" s="158" t="s">
        <v>161</v>
      </c>
    </row>
    <row r="1784" spans="2:51" s="13" customFormat="1" ht="11.25">
      <c r="B1784" s="157"/>
      <c r="D1784" s="151" t="s">
        <v>170</v>
      </c>
      <c r="E1784" s="158" t="s">
        <v>1</v>
      </c>
      <c r="F1784" s="159" t="s">
        <v>2176</v>
      </c>
      <c r="H1784" s="160">
        <v>10.18</v>
      </c>
      <c r="I1784" s="161"/>
      <c r="L1784" s="157"/>
      <c r="M1784" s="162"/>
      <c r="T1784" s="163"/>
      <c r="AT1784" s="158" t="s">
        <v>170</v>
      </c>
      <c r="AU1784" s="158" t="s">
        <v>92</v>
      </c>
      <c r="AV1784" s="13" t="s">
        <v>92</v>
      </c>
      <c r="AW1784" s="13" t="s">
        <v>39</v>
      </c>
      <c r="AX1784" s="13" t="s">
        <v>83</v>
      </c>
      <c r="AY1784" s="158" t="s">
        <v>161</v>
      </c>
    </row>
    <row r="1785" spans="2:51" s="13" customFormat="1" ht="11.25">
      <c r="B1785" s="157"/>
      <c r="D1785" s="151" t="s">
        <v>170</v>
      </c>
      <c r="E1785" s="158" t="s">
        <v>1</v>
      </c>
      <c r="F1785" s="159" t="s">
        <v>2177</v>
      </c>
      <c r="H1785" s="160">
        <v>56.594999999999999</v>
      </c>
      <c r="I1785" s="161"/>
      <c r="L1785" s="157"/>
      <c r="M1785" s="162"/>
      <c r="T1785" s="163"/>
      <c r="AT1785" s="158" t="s">
        <v>170</v>
      </c>
      <c r="AU1785" s="158" t="s">
        <v>92</v>
      </c>
      <c r="AV1785" s="13" t="s">
        <v>92</v>
      </c>
      <c r="AW1785" s="13" t="s">
        <v>39</v>
      </c>
      <c r="AX1785" s="13" t="s">
        <v>83</v>
      </c>
      <c r="AY1785" s="158" t="s">
        <v>161</v>
      </c>
    </row>
    <row r="1786" spans="2:51" s="15" customFormat="1" ht="11.25">
      <c r="B1786" s="174"/>
      <c r="D1786" s="151" t="s">
        <v>170</v>
      </c>
      <c r="E1786" s="175" t="s">
        <v>1</v>
      </c>
      <c r="F1786" s="176" t="s">
        <v>377</v>
      </c>
      <c r="H1786" s="177">
        <v>2491.9430000000002</v>
      </c>
      <c r="I1786" s="178"/>
      <c r="L1786" s="174"/>
      <c r="M1786" s="179"/>
      <c r="T1786" s="180"/>
      <c r="AT1786" s="175" t="s">
        <v>170</v>
      </c>
      <c r="AU1786" s="175" t="s">
        <v>92</v>
      </c>
      <c r="AV1786" s="15" t="s">
        <v>100</v>
      </c>
      <c r="AW1786" s="15" t="s">
        <v>39</v>
      </c>
      <c r="AX1786" s="15" t="s">
        <v>83</v>
      </c>
      <c r="AY1786" s="175" t="s">
        <v>161</v>
      </c>
    </row>
    <row r="1787" spans="2:51" s="12" customFormat="1" ht="11.25">
      <c r="B1787" s="150"/>
      <c r="D1787" s="151" t="s">
        <v>170</v>
      </c>
      <c r="E1787" s="152" t="s">
        <v>1</v>
      </c>
      <c r="F1787" s="153" t="s">
        <v>2178</v>
      </c>
      <c r="H1787" s="152" t="s">
        <v>1</v>
      </c>
      <c r="I1787" s="154"/>
      <c r="L1787" s="150"/>
      <c r="M1787" s="155"/>
      <c r="T1787" s="156"/>
      <c r="AT1787" s="152" t="s">
        <v>170</v>
      </c>
      <c r="AU1787" s="152" t="s">
        <v>92</v>
      </c>
      <c r="AV1787" s="12" t="s">
        <v>90</v>
      </c>
      <c r="AW1787" s="12" t="s">
        <v>39</v>
      </c>
      <c r="AX1787" s="12" t="s">
        <v>83</v>
      </c>
      <c r="AY1787" s="152" t="s">
        <v>161</v>
      </c>
    </row>
    <row r="1788" spans="2:51" s="13" customFormat="1" ht="11.25">
      <c r="B1788" s="157"/>
      <c r="D1788" s="151" t="s">
        <v>170</v>
      </c>
      <c r="E1788" s="158" t="s">
        <v>1</v>
      </c>
      <c r="F1788" s="159" t="s">
        <v>2179</v>
      </c>
      <c r="H1788" s="160">
        <v>175.91499999999999</v>
      </c>
      <c r="I1788" s="161"/>
      <c r="L1788" s="157"/>
      <c r="M1788" s="162"/>
      <c r="T1788" s="163"/>
      <c r="AT1788" s="158" t="s">
        <v>170</v>
      </c>
      <c r="AU1788" s="158" t="s">
        <v>92</v>
      </c>
      <c r="AV1788" s="13" t="s">
        <v>92</v>
      </c>
      <c r="AW1788" s="13" t="s">
        <v>39</v>
      </c>
      <c r="AX1788" s="13" t="s">
        <v>83</v>
      </c>
      <c r="AY1788" s="158" t="s">
        <v>161</v>
      </c>
    </row>
    <row r="1789" spans="2:51" s="13" customFormat="1" ht="11.25">
      <c r="B1789" s="157"/>
      <c r="D1789" s="151" t="s">
        <v>170</v>
      </c>
      <c r="E1789" s="158" t="s">
        <v>1</v>
      </c>
      <c r="F1789" s="159" t="s">
        <v>2180</v>
      </c>
      <c r="H1789" s="160">
        <v>104.85</v>
      </c>
      <c r="I1789" s="161"/>
      <c r="L1789" s="157"/>
      <c r="M1789" s="162"/>
      <c r="T1789" s="163"/>
      <c r="AT1789" s="158" t="s">
        <v>170</v>
      </c>
      <c r="AU1789" s="158" t="s">
        <v>92</v>
      </c>
      <c r="AV1789" s="13" t="s">
        <v>92</v>
      </c>
      <c r="AW1789" s="13" t="s">
        <v>39</v>
      </c>
      <c r="AX1789" s="13" t="s">
        <v>83</v>
      </c>
      <c r="AY1789" s="158" t="s">
        <v>161</v>
      </c>
    </row>
    <row r="1790" spans="2:51" s="13" customFormat="1" ht="22.5">
      <c r="B1790" s="157"/>
      <c r="D1790" s="151" t="s">
        <v>170</v>
      </c>
      <c r="E1790" s="158" t="s">
        <v>1</v>
      </c>
      <c r="F1790" s="159" t="s">
        <v>2181</v>
      </c>
      <c r="H1790" s="160">
        <v>610.375</v>
      </c>
      <c r="I1790" s="161"/>
      <c r="L1790" s="157"/>
      <c r="M1790" s="162"/>
      <c r="T1790" s="163"/>
      <c r="AT1790" s="158" t="s">
        <v>170</v>
      </c>
      <c r="AU1790" s="158" t="s">
        <v>92</v>
      </c>
      <c r="AV1790" s="13" t="s">
        <v>92</v>
      </c>
      <c r="AW1790" s="13" t="s">
        <v>39</v>
      </c>
      <c r="AX1790" s="13" t="s">
        <v>83</v>
      </c>
      <c r="AY1790" s="158" t="s">
        <v>161</v>
      </c>
    </row>
    <row r="1791" spans="2:51" s="13" customFormat="1" ht="11.25">
      <c r="B1791" s="157"/>
      <c r="D1791" s="151" t="s">
        <v>170</v>
      </c>
      <c r="E1791" s="158" t="s">
        <v>1</v>
      </c>
      <c r="F1791" s="159" t="s">
        <v>2182</v>
      </c>
      <c r="H1791" s="160">
        <v>156.22499999999999</v>
      </c>
      <c r="I1791" s="161"/>
      <c r="L1791" s="157"/>
      <c r="M1791" s="162"/>
      <c r="T1791" s="163"/>
      <c r="AT1791" s="158" t="s">
        <v>170</v>
      </c>
      <c r="AU1791" s="158" t="s">
        <v>92</v>
      </c>
      <c r="AV1791" s="13" t="s">
        <v>92</v>
      </c>
      <c r="AW1791" s="13" t="s">
        <v>39</v>
      </c>
      <c r="AX1791" s="13" t="s">
        <v>83</v>
      </c>
      <c r="AY1791" s="158" t="s">
        <v>161</v>
      </c>
    </row>
    <row r="1792" spans="2:51" s="13" customFormat="1" ht="11.25">
      <c r="B1792" s="157"/>
      <c r="D1792" s="151" t="s">
        <v>170</v>
      </c>
      <c r="E1792" s="158" t="s">
        <v>1</v>
      </c>
      <c r="F1792" s="159" t="s">
        <v>2183</v>
      </c>
      <c r="H1792" s="160">
        <v>77.174999999999997</v>
      </c>
      <c r="I1792" s="161"/>
      <c r="L1792" s="157"/>
      <c r="M1792" s="162"/>
      <c r="T1792" s="163"/>
      <c r="AT1792" s="158" t="s">
        <v>170</v>
      </c>
      <c r="AU1792" s="158" t="s">
        <v>92</v>
      </c>
      <c r="AV1792" s="13" t="s">
        <v>92</v>
      </c>
      <c r="AW1792" s="13" t="s">
        <v>39</v>
      </c>
      <c r="AX1792" s="13" t="s">
        <v>83</v>
      </c>
      <c r="AY1792" s="158" t="s">
        <v>161</v>
      </c>
    </row>
    <row r="1793" spans="2:51" s="13" customFormat="1" ht="11.25">
      <c r="B1793" s="157"/>
      <c r="D1793" s="151" t="s">
        <v>170</v>
      </c>
      <c r="E1793" s="158" t="s">
        <v>1</v>
      </c>
      <c r="F1793" s="159" t="s">
        <v>2184</v>
      </c>
      <c r="H1793" s="160">
        <v>87.89</v>
      </c>
      <c r="I1793" s="161"/>
      <c r="L1793" s="157"/>
      <c r="M1793" s="162"/>
      <c r="T1793" s="163"/>
      <c r="AT1793" s="158" t="s">
        <v>170</v>
      </c>
      <c r="AU1793" s="158" t="s">
        <v>92</v>
      </c>
      <c r="AV1793" s="13" t="s">
        <v>92</v>
      </c>
      <c r="AW1793" s="13" t="s">
        <v>39</v>
      </c>
      <c r="AX1793" s="13" t="s">
        <v>83</v>
      </c>
      <c r="AY1793" s="158" t="s">
        <v>161</v>
      </c>
    </row>
    <row r="1794" spans="2:51" s="13" customFormat="1" ht="11.25">
      <c r="B1794" s="157"/>
      <c r="D1794" s="151" t="s">
        <v>170</v>
      </c>
      <c r="E1794" s="158" t="s">
        <v>1</v>
      </c>
      <c r="F1794" s="159" t="s">
        <v>2185</v>
      </c>
      <c r="H1794" s="160">
        <v>95.89</v>
      </c>
      <c r="I1794" s="161"/>
      <c r="L1794" s="157"/>
      <c r="M1794" s="162"/>
      <c r="T1794" s="163"/>
      <c r="AT1794" s="158" t="s">
        <v>170</v>
      </c>
      <c r="AU1794" s="158" t="s">
        <v>92</v>
      </c>
      <c r="AV1794" s="13" t="s">
        <v>92</v>
      </c>
      <c r="AW1794" s="13" t="s">
        <v>39</v>
      </c>
      <c r="AX1794" s="13" t="s">
        <v>83</v>
      </c>
      <c r="AY1794" s="158" t="s">
        <v>161</v>
      </c>
    </row>
    <row r="1795" spans="2:51" s="13" customFormat="1" ht="11.25">
      <c r="B1795" s="157"/>
      <c r="D1795" s="151" t="s">
        <v>170</v>
      </c>
      <c r="E1795" s="158" t="s">
        <v>1</v>
      </c>
      <c r="F1795" s="159" t="s">
        <v>2186</v>
      </c>
      <c r="H1795" s="160">
        <v>176.655</v>
      </c>
      <c r="I1795" s="161"/>
      <c r="L1795" s="157"/>
      <c r="M1795" s="162"/>
      <c r="T1795" s="163"/>
      <c r="AT1795" s="158" t="s">
        <v>170</v>
      </c>
      <c r="AU1795" s="158" t="s">
        <v>92</v>
      </c>
      <c r="AV1795" s="13" t="s">
        <v>92</v>
      </c>
      <c r="AW1795" s="13" t="s">
        <v>39</v>
      </c>
      <c r="AX1795" s="13" t="s">
        <v>83</v>
      </c>
      <c r="AY1795" s="158" t="s">
        <v>161</v>
      </c>
    </row>
    <row r="1796" spans="2:51" s="13" customFormat="1" ht="11.25">
      <c r="B1796" s="157"/>
      <c r="D1796" s="151" t="s">
        <v>170</v>
      </c>
      <c r="E1796" s="158" t="s">
        <v>1</v>
      </c>
      <c r="F1796" s="159" t="s">
        <v>2187</v>
      </c>
      <c r="H1796" s="160">
        <v>176.655</v>
      </c>
      <c r="I1796" s="161"/>
      <c r="L1796" s="157"/>
      <c r="M1796" s="162"/>
      <c r="T1796" s="163"/>
      <c r="AT1796" s="158" t="s">
        <v>170</v>
      </c>
      <c r="AU1796" s="158" t="s">
        <v>92</v>
      </c>
      <c r="AV1796" s="13" t="s">
        <v>92</v>
      </c>
      <c r="AW1796" s="13" t="s">
        <v>39</v>
      </c>
      <c r="AX1796" s="13" t="s">
        <v>83</v>
      </c>
      <c r="AY1796" s="158" t="s">
        <v>161</v>
      </c>
    </row>
    <row r="1797" spans="2:51" s="13" customFormat="1" ht="11.25">
      <c r="B1797" s="157"/>
      <c r="D1797" s="151" t="s">
        <v>170</v>
      </c>
      <c r="E1797" s="158" t="s">
        <v>1</v>
      </c>
      <c r="F1797" s="159" t="s">
        <v>2188</v>
      </c>
      <c r="H1797" s="160">
        <v>176.655</v>
      </c>
      <c r="I1797" s="161"/>
      <c r="L1797" s="157"/>
      <c r="M1797" s="162"/>
      <c r="T1797" s="163"/>
      <c r="AT1797" s="158" t="s">
        <v>170</v>
      </c>
      <c r="AU1797" s="158" t="s">
        <v>92</v>
      </c>
      <c r="AV1797" s="13" t="s">
        <v>92</v>
      </c>
      <c r="AW1797" s="13" t="s">
        <v>39</v>
      </c>
      <c r="AX1797" s="13" t="s">
        <v>83</v>
      </c>
      <c r="AY1797" s="158" t="s">
        <v>161</v>
      </c>
    </row>
    <row r="1798" spans="2:51" s="13" customFormat="1" ht="11.25">
      <c r="B1798" s="157"/>
      <c r="D1798" s="151" t="s">
        <v>170</v>
      </c>
      <c r="E1798" s="158" t="s">
        <v>1</v>
      </c>
      <c r="F1798" s="159" t="s">
        <v>2189</v>
      </c>
      <c r="H1798" s="160">
        <v>33.94</v>
      </c>
      <c r="I1798" s="161"/>
      <c r="L1798" s="157"/>
      <c r="M1798" s="162"/>
      <c r="T1798" s="163"/>
      <c r="AT1798" s="158" t="s">
        <v>170</v>
      </c>
      <c r="AU1798" s="158" t="s">
        <v>92</v>
      </c>
      <c r="AV1798" s="13" t="s">
        <v>92</v>
      </c>
      <c r="AW1798" s="13" t="s">
        <v>39</v>
      </c>
      <c r="AX1798" s="13" t="s">
        <v>83</v>
      </c>
      <c r="AY1798" s="158" t="s">
        <v>161</v>
      </c>
    </row>
    <row r="1799" spans="2:51" s="13" customFormat="1" ht="11.25">
      <c r="B1799" s="157"/>
      <c r="D1799" s="151" t="s">
        <v>170</v>
      </c>
      <c r="E1799" s="158" t="s">
        <v>1</v>
      </c>
      <c r="F1799" s="159" t="s">
        <v>2190</v>
      </c>
      <c r="H1799" s="160">
        <v>18.78</v>
      </c>
      <c r="I1799" s="161"/>
      <c r="L1799" s="157"/>
      <c r="M1799" s="162"/>
      <c r="T1799" s="163"/>
      <c r="AT1799" s="158" t="s">
        <v>170</v>
      </c>
      <c r="AU1799" s="158" t="s">
        <v>92</v>
      </c>
      <c r="AV1799" s="13" t="s">
        <v>92</v>
      </c>
      <c r="AW1799" s="13" t="s">
        <v>39</v>
      </c>
      <c r="AX1799" s="13" t="s">
        <v>83</v>
      </c>
      <c r="AY1799" s="158" t="s">
        <v>161</v>
      </c>
    </row>
    <row r="1800" spans="2:51" s="13" customFormat="1" ht="11.25">
      <c r="B1800" s="157"/>
      <c r="D1800" s="151" t="s">
        <v>170</v>
      </c>
      <c r="E1800" s="158" t="s">
        <v>1</v>
      </c>
      <c r="F1800" s="159" t="s">
        <v>2191</v>
      </c>
      <c r="H1800" s="160">
        <v>51.555</v>
      </c>
      <c r="I1800" s="161"/>
      <c r="L1800" s="157"/>
      <c r="M1800" s="162"/>
      <c r="T1800" s="163"/>
      <c r="AT1800" s="158" t="s">
        <v>170</v>
      </c>
      <c r="AU1800" s="158" t="s">
        <v>92</v>
      </c>
      <c r="AV1800" s="13" t="s">
        <v>92</v>
      </c>
      <c r="AW1800" s="13" t="s">
        <v>39</v>
      </c>
      <c r="AX1800" s="13" t="s">
        <v>83</v>
      </c>
      <c r="AY1800" s="158" t="s">
        <v>161</v>
      </c>
    </row>
    <row r="1801" spans="2:51" s="15" customFormat="1" ht="11.25">
      <c r="B1801" s="174"/>
      <c r="D1801" s="151" t="s">
        <v>170</v>
      </c>
      <c r="E1801" s="175" t="s">
        <v>1</v>
      </c>
      <c r="F1801" s="176" t="s">
        <v>377</v>
      </c>
      <c r="H1801" s="177">
        <v>1942.56</v>
      </c>
      <c r="I1801" s="178"/>
      <c r="L1801" s="174"/>
      <c r="M1801" s="179"/>
      <c r="T1801" s="180"/>
      <c r="AT1801" s="175" t="s">
        <v>170</v>
      </c>
      <c r="AU1801" s="175" t="s">
        <v>92</v>
      </c>
      <c r="AV1801" s="15" t="s">
        <v>100</v>
      </c>
      <c r="AW1801" s="15" t="s">
        <v>39</v>
      </c>
      <c r="AX1801" s="15" t="s">
        <v>83</v>
      </c>
      <c r="AY1801" s="175" t="s">
        <v>161</v>
      </c>
    </row>
    <row r="1802" spans="2:51" s="12" customFormat="1" ht="11.25">
      <c r="B1802" s="150"/>
      <c r="D1802" s="151" t="s">
        <v>170</v>
      </c>
      <c r="E1802" s="152" t="s">
        <v>1</v>
      </c>
      <c r="F1802" s="153" t="s">
        <v>2192</v>
      </c>
      <c r="H1802" s="152" t="s">
        <v>1</v>
      </c>
      <c r="I1802" s="154"/>
      <c r="L1802" s="150"/>
      <c r="M1802" s="155"/>
      <c r="T1802" s="156"/>
      <c r="AT1802" s="152" t="s">
        <v>170</v>
      </c>
      <c r="AU1802" s="152" t="s">
        <v>92</v>
      </c>
      <c r="AV1802" s="12" t="s">
        <v>90</v>
      </c>
      <c r="AW1802" s="12" t="s">
        <v>39</v>
      </c>
      <c r="AX1802" s="12" t="s">
        <v>83</v>
      </c>
      <c r="AY1802" s="152" t="s">
        <v>161</v>
      </c>
    </row>
    <row r="1803" spans="2:51" s="13" customFormat="1" ht="11.25">
      <c r="B1803" s="157"/>
      <c r="D1803" s="151" t="s">
        <v>170</v>
      </c>
      <c r="E1803" s="158" t="s">
        <v>1</v>
      </c>
      <c r="F1803" s="159" t="s">
        <v>2193</v>
      </c>
      <c r="H1803" s="160">
        <v>169.245</v>
      </c>
      <c r="I1803" s="161"/>
      <c r="L1803" s="157"/>
      <c r="M1803" s="162"/>
      <c r="T1803" s="163"/>
      <c r="AT1803" s="158" t="s">
        <v>170</v>
      </c>
      <c r="AU1803" s="158" t="s">
        <v>92</v>
      </c>
      <c r="AV1803" s="13" t="s">
        <v>92</v>
      </c>
      <c r="AW1803" s="13" t="s">
        <v>39</v>
      </c>
      <c r="AX1803" s="13" t="s">
        <v>83</v>
      </c>
      <c r="AY1803" s="158" t="s">
        <v>161</v>
      </c>
    </row>
    <row r="1804" spans="2:51" s="13" customFormat="1" ht="11.25">
      <c r="B1804" s="157"/>
      <c r="D1804" s="151" t="s">
        <v>170</v>
      </c>
      <c r="E1804" s="158" t="s">
        <v>1</v>
      </c>
      <c r="F1804" s="159" t="s">
        <v>2194</v>
      </c>
      <c r="H1804" s="160">
        <v>106.21</v>
      </c>
      <c r="I1804" s="161"/>
      <c r="L1804" s="157"/>
      <c r="M1804" s="162"/>
      <c r="T1804" s="163"/>
      <c r="AT1804" s="158" t="s">
        <v>170</v>
      </c>
      <c r="AU1804" s="158" t="s">
        <v>92</v>
      </c>
      <c r="AV1804" s="13" t="s">
        <v>92</v>
      </c>
      <c r="AW1804" s="13" t="s">
        <v>39</v>
      </c>
      <c r="AX1804" s="13" t="s">
        <v>83</v>
      </c>
      <c r="AY1804" s="158" t="s">
        <v>161</v>
      </c>
    </row>
    <row r="1805" spans="2:51" s="13" customFormat="1" ht="22.5">
      <c r="B1805" s="157"/>
      <c r="D1805" s="151" t="s">
        <v>170</v>
      </c>
      <c r="E1805" s="158" t="s">
        <v>1</v>
      </c>
      <c r="F1805" s="159" t="s">
        <v>2195</v>
      </c>
      <c r="H1805" s="160">
        <v>571.62300000000005</v>
      </c>
      <c r="I1805" s="161"/>
      <c r="L1805" s="157"/>
      <c r="M1805" s="162"/>
      <c r="T1805" s="163"/>
      <c r="AT1805" s="158" t="s">
        <v>170</v>
      </c>
      <c r="AU1805" s="158" t="s">
        <v>92</v>
      </c>
      <c r="AV1805" s="13" t="s">
        <v>92</v>
      </c>
      <c r="AW1805" s="13" t="s">
        <v>39</v>
      </c>
      <c r="AX1805" s="13" t="s">
        <v>83</v>
      </c>
      <c r="AY1805" s="158" t="s">
        <v>161</v>
      </c>
    </row>
    <row r="1806" spans="2:51" s="13" customFormat="1" ht="11.25">
      <c r="B1806" s="157"/>
      <c r="D1806" s="151" t="s">
        <v>170</v>
      </c>
      <c r="E1806" s="158" t="s">
        <v>1</v>
      </c>
      <c r="F1806" s="159" t="s">
        <v>2196</v>
      </c>
      <c r="H1806" s="160">
        <v>133.5</v>
      </c>
      <c r="I1806" s="161"/>
      <c r="L1806" s="157"/>
      <c r="M1806" s="162"/>
      <c r="T1806" s="163"/>
      <c r="AT1806" s="158" t="s">
        <v>170</v>
      </c>
      <c r="AU1806" s="158" t="s">
        <v>92</v>
      </c>
      <c r="AV1806" s="13" t="s">
        <v>92</v>
      </c>
      <c r="AW1806" s="13" t="s">
        <v>39</v>
      </c>
      <c r="AX1806" s="13" t="s">
        <v>83</v>
      </c>
      <c r="AY1806" s="158" t="s">
        <v>161</v>
      </c>
    </row>
    <row r="1807" spans="2:51" s="13" customFormat="1" ht="11.25">
      <c r="B1807" s="157"/>
      <c r="D1807" s="151" t="s">
        <v>170</v>
      </c>
      <c r="E1807" s="158" t="s">
        <v>1</v>
      </c>
      <c r="F1807" s="159" t="s">
        <v>2197</v>
      </c>
      <c r="H1807" s="160">
        <v>55.563000000000002</v>
      </c>
      <c r="I1807" s="161"/>
      <c r="L1807" s="157"/>
      <c r="M1807" s="162"/>
      <c r="T1807" s="163"/>
      <c r="AT1807" s="158" t="s">
        <v>170</v>
      </c>
      <c r="AU1807" s="158" t="s">
        <v>92</v>
      </c>
      <c r="AV1807" s="13" t="s">
        <v>92</v>
      </c>
      <c r="AW1807" s="13" t="s">
        <v>39</v>
      </c>
      <c r="AX1807" s="13" t="s">
        <v>83</v>
      </c>
      <c r="AY1807" s="158" t="s">
        <v>161</v>
      </c>
    </row>
    <row r="1808" spans="2:51" s="13" customFormat="1" ht="11.25">
      <c r="B1808" s="157"/>
      <c r="D1808" s="151" t="s">
        <v>170</v>
      </c>
      <c r="E1808" s="158" t="s">
        <v>1</v>
      </c>
      <c r="F1808" s="159" t="s">
        <v>2198</v>
      </c>
      <c r="H1808" s="160">
        <v>90.715000000000003</v>
      </c>
      <c r="I1808" s="161"/>
      <c r="L1808" s="157"/>
      <c r="M1808" s="162"/>
      <c r="T1808" s="163"/>
      <c r="AT1808" s="158" t="s">
        <v>170</v>
      </c>
      <c r="AU1808" s="158" t="s">
        <v>92</v>
      </c>
      <c r="AV1808" s="13" t="s">
        <v>92</v>
      </c>
      <c r="AW1808" s="13" t="s">
        <v>39</v>
      </c>
      <c r="AX1808" s="13" t="s">
        <v>83</v>
      </c>
      <c r="AY1808" s="158" t="s">
        <v>161</v>
      </c>
    </row>
    <row r="1809" spans="2:65" s="13" customFormat="1" ht="11.25">
      <c r="B1809" s="157"/>
      <c r="D1809" s="151" t="s">
        <v>170</v>
      </c>
      <c r="E1809" s="158" t="s">
        <v>1</v>
      </c>
      <c r="F1809" s="159" t="s">
        <v>2199</v>
      </c>
      <c r="H1809" s="160">
        <v>45.24</v>
      </c>
      <c r="I1809" s="161"/>
      <c r="L1809" s="157"/>
      <c r="M1809" s="162"/>
      <c r="T1809" s="163"/>
      <c r="AT1809" s="158" t="s">
        <v>170</v>
      </c>
      <c r="AU1809" s="158" t="s">
        <v>92</v>
      </c>
      <c r="AV1809" s="13" t="s">
        <v>92</v>
      </c>
      <c r="AW1809" s="13" t="s">
        <v>39</v>
      </c>
      <c r="AX1809" s="13" t="s">
        <v>83</v>
      </c>
      <c r="AY1809" s="158" t="s">
        <v>161</v>
      </c>
    </row>
    <row r="1810" spans="2:65" s="13" customFormat="1" ht="11.25">
      <c r="B1810" s="157"/>
      <c r="D1810" s="151" t="s">
        <v>170</v>
      </c>
      <c r="E1810" s="158" t="s">
        <v>1</v>
      </c>
      <c r="F1810" s="159" t="s">
        <v>2200</v>
      </c>
      <c r="H1810" s="160">
        <v>176.655</v>
      </c>
      <c r="I1810" s="161"/>
      <c r="L1810" s="157"/>
      <c r="M1810" s="162"/>
      <c r="T1810" s="163"/>
      <c r="AT1810" s="158" t="s">
        <v>170</v>
      </c>
      <c r="AU1810" s="158" t="s">
        <v>92</v>
      </c>
      <c r="AV1810" s="13" t="s">
        <v>92</v>
      </c>
      <c r="AW1810" s="13" t="s">
        <v>39</v>
      </c>
      <c r="AX1810" s="13" t="s">
        <v>83</v>
      </c>
      <c r="AY1810" s="158" t="s">
        <v>161</v>
      </c>
    </row>
    <row r="1811" spans="2:65" s="13" customFormat="1" ht="11.25">
      <c r="B1811" s="157"/>
      <c r="D1811" s="151" t="s">
        <v>170</v>
      </c>
      <c r="E1811" s="158" t="s">
        <v>1</v>
      </c>
      <c r="F1811" s="159" t="s">
        <v>2201</v>
      </c>
      <c r="H1811" s="160">
        <v>176.655</v>
      </c>
      <c r="I1811" s="161"/>
      <c r="L1811" s="157"/>
      <c r="M1811" s="162"/>
      <c r="T1811" s="163"/>
      <c r="AT1811" s="158" t="s">
        <v>170</v>
      </c>
      <c r="AU1811" s="158" t="s">
        <v>92</v>
      </c>
      <c r="AV1811" s="13" t="s">
        <v>92</v>
      </c>
      <c r="AW1811" s="13" t="s">
        <v>39</v>
      </c>
      <c r="AX1811" s="13" t="s">
        <v>83</v>
      </c>
      <c r="AY1811" s="158" t="s">
        <v>161</v>
      </c>
    </row>
    <row r="1812" spans="2:65" s="13" customFormat="1" ht="11.25">
      <c r="B1812" s="157"/>
      <c r="D1812" s="151" t="s">
        <v>170</v>
      </c>
      <c r="E1812" s="158" t="s">
        <v>1</v>
      </c>
      <c r="F1812" s="159" t="s">
        <v>2202</v>
      </c>
      <c r="H1812" s="160">
        <v>178.75</v>
      </c>
      <c r="I1812" s="161"/>
      <c r="L1812" s="157"/>
      <c r="M1812" s="162"/>
      <c r="T1812" s="163"/>
      <c r="AT1812" s="158" t="s">
        <v>170</v>
      </c>
      <c r="AU1812" s="158" t="s">
        <v>92</v>
      </c>
      <c r="AV1812" s="13" t="s">
        <v>92</v>
      </c>
      <c r="AW1812" s="13" t="s">
        <v>39</v>
      </c>
      <c r="AX1812" s="13" t="s">
        <v>83</v>
      </c>
      <c r="AY1812" s="158" t="s">
        <v>161</v>
      </c>
    </row>
    <row r="1813" spans="2:65" s="13" customFormat="1" ht="11.25">
      <c r="B1813" s="157"/>
      <c r="D1813" s="151" t="s">
        <v>170</v>
      </c>
      <c r="E1813" s="158" t="s">
        <v>1</v>
      </c>
      <c r="F1813" s="159" t="s">
        <v>2203</v>
      </c>
      <c r="H1813" s="160">
        <v>33.94</v>
      </c>
      <c r="I1813" s="161"/>
      <c r="L1813" s="157"/>
      <c r="M1813" s="162"/>
      <c r="T1813" s="163"/>
      <c r="AT1813" s="158" t="s">
        <v>170</v>
      </c>
      <c r="AU1813" s="158" t="s">
        <v>92</v>
      </c>
      <c r="AV1813" s="13" t="s">
        <v>92</v>
      </c>
      <c r="AW1813" s="13" t="s">
        <v>39</v>
      </c>
      <c r="AX1813" s="13" t="s">
        <v>83</v>
      </c>
      <c r="AY1813" s="158" t="s">
        <v>161</v>
      </c>
    </row>
    <row r="1814" spans="2:65" s="13" customFormat="1" ht="11.25">
      <c r="B1814" s="157"/>
      <c r="D1814" s="151" t="s">
        <v>170</v>
      </c>
      <c r="E1814" s="158" t="s">
        <v>1</v>
      </c>
      <c r="F1814" s="159" t="s">
        <v>2204</v>
      </c>
      <c r="H1814" s="160">
        <v>59.185000000000002</v>
      </c>
      <c r="I1814" s="161"/>
      <c r="L1814" s="157"/>
      <c r="M1814" s="162"/>
      <c r="T1814" s="163"/>
      <c r="AT1814" s="158" t="s">
        <v>170</v>
      </c>
      <c r="AU1814" s="158" t="s">
        <v>92</v>
      </c>
      <c r="AV1814" s="13" t="s">
        <v>92</v>
      </c>
      <c r="AW1814" s="13" t="s">
        <v>39</v>
      </c>
      <c r="AX1814" s="13" t="s">
        <v>83</v>
      </c>
      <c r="AY1814" s="158" t="s">
        <v>161</v>
      </c>
    </row>
    <row r="1815" spans="2:65" s="15" customFormat="1" ht="11.25">
      <c r="B1815" s="174"/>
      <c r="D1815" s="151" t="s">
        <v>170</v>
      </c>
      <c r="E1815" s="175" t="s">
        <v>1</v>
      </c>
      <c r="F1815" s="176" t="s">
        <v>377</v>
      </c>
      <c r="H1815" s="177">
        <v>1797.2809999999999</v>
      </c>
      <c r="I1815" s="178"/>
      <c r="L1815" s="174"/>
      <c r="M1815" s="179"/>
      <c r="T1815" s="180"/>
      <c r="AT1815" s="175" t="s">
        <v>170</v>
      </c>
      <c r="AU1815" s="175" t="s">
        <v>92</v>
      </c>
      <c r="AV1815" s="15" t="s">
        <v>100</v>
      </c>
      <c r="AW1815" s="15" t="s">
        <v>39</v>
      </c>
      <c r="AX1815" s="15" t="s">
        <v>83</v>
      </c>
      <c r="AY1815" s="175" t="s">
        <v>161</v>
      </c>
    </row>
    <row r="1816" spans="2:65" s="12" customFormat="1" ht="11.25">
      <c r="B1816" s="150"/>
      <c r="D1816" s="151" t="s">
        <v>170</v>
      </c>
      <c r="E1816" s="152" t="s">
        <v>1</v>
      </c>
      <c r="F1816" s="153" t="s">
        <v>2205</v>
      </c>
      <c r="H1816" s="152" t="s">
        <v>1</v>
      </c>
      <c r="I1816" s="154"/>
      <c r="L1816" s="150"/>
      <c r="M1816" s="155"/>
      <c r="T1816" s="156"/>
      <c r="AT1816" s="152" t="s">
        <v>170</v>
      </c>
      <c r="AU1816" s="152" t="s">
        <v>92</v>
      </c>
      <c r="AV1816" s="12" t="s">
        <v>90</v>
      </c>
      <c r="AW1816" s="12" t="s">
        <v>39</v>
      </c>
      <c r="AX1816" s="12" t="s">
        <v>83</v>
      </c>
      <c r="AY1816" s="152" t="s">
        <v>161</v>
      </c>
    </row>
    <row r="1817" spans="2:65" s="13" customFormat="1" ht="11.25">
      <c r="B1817" s="157"/>
      <c r="D1817" s="151" t="s">
        <v>170</v>
      </c>
      <c r="E1817" s="158" t="s">
        <v>1</v>
      </c>
      <c r="F1817" s="159" t="s">
        <v>2206</v>
      </c>
      <c r="H1817" s="160">
        <v>152.73500000000001</v>
      </c>
      <c r="I1817" s="161"/>
      <c r="L1817" s="157"/>
      <c r="M1817" s="162"/>
      <c r="T1817" s="163"/>
      <c r="AT1817" s="158" t="s">
        <v>170</v>
      </c>
      <c r="AU1817" s="158" t="s">
        <v>92</v>
      </c>
      <c r="AV1817" s="13" t="s">
        <v>92</v>
      </c>
      <c r="AW1817" s="13" t="s">
        <v>39</v>
      </c>
      <c r="AX1817" s="13" t="s">
        <v>83</v>
      </c>
      <c r="AY1817" s="158" t="s">
        <v>161</v>
      </c>
    </row>
    <row r="1818" spans="2:65" s="13" customFormat="1" ht="11.25">
      <c r="B1818" s="157"/>
      <c r="D1818" s="151" t="s">
        <v>170</v>
      </c>
      <c r="E1818" s="158" t="s">
        <v>1</v>
      </c>
      <c r="F1818" s="159" t="s">
        <v>2207</v>
      </c>
      <c r="H1818" s="160">
        <v>84.605000000000004</v>
      </c>
      <c r="I1818" s="161"/>
      <c r="L1818" s="157"/>
      <c r="M1818" s="162"/>
      <c r="T1818" s="163"/>
      <c r="AT1818" s="158" t="s">
        <v>170</v>
      </c>
      <c r="AU1818" s="158" t="s">
        <v>92</v>
      </c>
      <c r="AV1818" s="13" t="s">
        <v>92</v>
      </c>
      <c r="AW1818" s="13" t="s">
        <v>39</v>
      </c>
      <c r="AX1818" s="13" t="s">
        <v>83</v>
      </c>
      <c r="AY1818" s="158" t="s">
        <v>161</v>
      </c>
    </row>
    <row r="1819" spans="2:65" s="13" customFormat="1" ht="11.25">
      <c r="B1819" s="157"/>
      <c r="D1819" s="151" t="s">
        <v>170</v>
      </c>
      <c r="E1819" s="158" t="s">
        <v>1</v>
      </c>
      <c r="F1819" s="159" t="s">
        <v>2208</v>
      </c>
      <c r="H1819" s="160">
        <v>156.51</v>
      </c>
      <c r="I1819" s="161"/>
      <c r="L1819" s="157"/>
      <c r="M1819" s="162"/>
      <c r="T1819" s="163"/>
      <c r="AT1819" s="158" t="s">
        <v>170</v>
      </c>
      <c r="AU1819" s="158" t="s">
        <v>92</v>
      </c>
      <c r="AV1819" s="13" t="s">
        <v>92</v>
      </c>
      <c r="AW1819" s="13" t="s">
        <v>39</v>
      </c>
      <c r="AX1819" s="13" t="s">
        <v>83</v>
      </c>
      <c r="AY1819" s="158" t="s">
        <v>161</v>
      </c>
    </row>
    <row r="1820" spans="2:65" s="13" customFormat="1" ht="11.25">
      <c r="B1820" s="157"/>
      <c r="D1820" s="151" t="s">
        <v>170</v>
      </c>
      <c r="E1820" s="158" t="s">
        <v>1</v>
      </c>
      <c r="F1820" s="159" t="s">
        <v>2209</v>
      </c>
      <c r="H1820" s="160">
        <v>150.27500000000001</v>
      </c>
      <c r="I1820" s="161"/>
      <c r="L1820" s="157"/>
      <c r="M1820" s="162"/>
      <c r="T1820" s="163"/>
      <c r="AT1820" s="158" t="s">
        <v>170</v>
      </c>
      <c r="AU1820" s="158" t="s">
        <v>92</v>
      </c>
      <c r="AV1820" s="13" t="s">
        <v>92</v>
      </c>
      <c r="AW1820" s="13" t="s">
        <v>39</v>
      </c>
      <c r="AX1820" s="13" t="s">
        <v>83</v>
      </c>
      <c r="AY1820" s="158" t="s">
        <v>161</v>
      </c>
    </row>
    <row r="1821" spans="2:65" s="13" customFormat="1" ht="11.25">
      <c r="B1821" s="157"/>
      <c r="D1821" s="151" t="s">
        <v>170</v>
      </c>
      <c r="E1821" s="158" t="s">
        <v>1</v>
      </c>
      <c r="F1821" s="159" t="s">
        <v>2210</v>
      </c>
      <c r="H1821" s="160">
        <v>33.048000000000002</v>
      </c>
      <c r="I1821" s="161"/>
      <c r="L1821" s="157"/>
      <c r="M1821" s="162"/>
      <c r="T1821" s="163"/>
      <c r="AT1821" s="158" t="s">
        <v>170</v>
      </c>
      <c r="AU1821" s="158" t="s">
        <v>92</v>
      </c>
      <c r="AV1821" s="13" t="s">
        <v>92</v>
      </c>
      <c r="AW1821" s="13" t="s">
        <v>39</v>
      </c>
      <c r="AX1821" s="13" t="s">
        <v>83</v>
      </c>
      <c r="AY1821" s="158" t="s">
        <v>161</v>
      </c>
    </row>
    <row r="1822" spans="2:65" s="15" customFormat="1" ht="11.25">
      <c r="B1822" s="174"/>
      <c r="D1822" s="151" t="s">
        <v>170</v>
      </c>
      <c r="E1822" s="175" t="s">
        <v>1</v>
      </c>
      <c r="F1822" s="176" t="s">
        <v>377</v>
      </c>
      <c r="H1822" s="177">
        <v>577.173</v>
      </c>
      <c r="I1822" s="178"/>
      <c r="L1822" s="174"/>
      <c r="M1822" s="179"/>
      <c r="T1822" s="180"/>
      <c r="AT1822" s="175" t="s">
        <v>170</v>
      </c>
      <c r="AU1822" s="175" t="s">
        <v>92</v>
      </c>
      <c r="AV1822" s="15" t="s">
        <v>100</v>
      </c>
      <c r="AW1822" s="15" t="s">
        <v>39</v>
      </c>
      <c r="AX1822" s="15" t="s">
        <v>83</v>
      </c>
      <c r="AY1822" s="175" t="s">
        <v>161</v>
      </c>
    </row>
    <row r="1823" spans="2:65" s="14" customFormat="1" ht="11.25">
      <c r="B1823" s="167"/>
      <c r="D1823" s="151" t="s">
        <v>170</v>
      </c>
      <c r="E1823" s="168" t="s">
        <v>1</v>
      </c>
      <c r="F1823" s="169" t="s">
        <v>237</v>
      </c>
      <c r="H1823" s="170">
        <v>10187.387000000001</v>
      </c>
      <c r="I1823" s="171"/>
      <c r="L1823" s="167"/>
      <c r="M1823" s="172"/>
      <c r="T1823" s="173"/>
      <c r="AT1823" s="168" t="s">
        <v>170</v>
      </c>
      <c r="AU1823" s="168" t="s">
        <v>92</v>
      </c>
      <c r="AV1823" s="14" t="s">
        <v>168</v>
      </c>
      <c r="AW1823" s="14" t="s">
        <v>39</v>
      </c>
      <c r="AX1823" s="14" t="s">
        <v>90</v>
      </c>
      <c r="AY1823" s="168" t="s">
        <v>161</v>
      </c>
    </row>
    <row r="1824" spans="2:65" s="1" customFormat="1" ht="24.2" customHeight="1">
      <c r="B1824" s="33"/>
      <c r="C1824" s="137" t="s">
        <v>1531</v>
      </c>
      <c r="D1824" s="137" t="s">
        <v>163</v>
      </c>
      <c r="E1824" s="138" t="s">
        <v>2246</v>
      </c>
      <c r="F1824" s="139" t="s">
        <v>2247</v>
      </c>
      <c r="G1824" s="140" t="s">
        <v>188</v>
      </c>
      <c r="H1824" s="141">
        <v>1157.798</v>
      </c>
      <c r="I1824" s="142"/>
      <c r="J1824" s="143">
        <f>ROUND(I1824*H1824,2)</f>
        <v>0</v>
      </c>
      <c r="K1824" s="139" t="s">
        <v>167</v>
      </c>
      <c r="L1824" s="33"/>
      <c r="M1824" s="144" t="s">
        <v>1</v>
      </c>
      <c r="N1824" s="145" t="s">
        <v>48</v>
      </c>
      <c r="P1824" s="146">
        <f>O1824*H1824</f>
        <v>0</v>
      </c>
      <c r="Q1824" s="146">
        <v>2.9E-4</v>
      </c>
      <c r="R1824" s="146">
        <f>Q1824*H1824</f>
        <v>0.33576141999999998</v>
      </c>
      <c r="S1824" s="146">
        <v>0</v>
      </c>
      <c r="T1824" s="147">
        <f>S1824*H1824</f>
        <v>0</v>
      </c>
      <c r="AR1824" s="148" t="s">
        <v>242</v>
      </c>
      <c r="AT1824" s="148" t="s">
        <v>163</v>
      </c>
      <c r="AU1824" s="148" t="s">
        <v>92</v>
      </c>
      <c r="AY1824" s="17" t="s">
        <v>161</v>
      </c>
      <c r="BE1824" s="149">
        <f>IF(N1824="základní",J1824,0)</f>
        <v>0</v>
      </c>
      <c r="BF1824" s="149">
        <f>IF(N1824="snížená",J1824,0)</f>
        <v>0</v>
      </c>
      <c r="BG1824" s="149">
        <f>IF(N1824="zákl. přenesená",J1824,0)</f>
        <v>0</v>
      </c>
      <c r="BH1824" s="149">
        <f>IF(N1824="sníž. přenesená",J1824,0)</f>
        <v>0</v>
      </c>
      <c r="BI1824" s="149">
        <f>IF(N1824="nulová",J1824,0)</f>
        <v>0</v>
      </c>
      <c r="BJ1824" s="17" t="s">
        <v>90</v>
      </c>
      <c r="BK1824" s="149">
        <f>ROUND(I1824*H1824,2)</f>
        <v>0</v>
      </c>
      <c r="BL1824" s="17" t="s">
        <v>242</v>
      </c>
      <c r="BM1824" s="148" t="s">
        <v>2248</v>
      </c>
    </row>
    <row r="1825" spans="2:51" s="12" customFormat="1" ht="11.25">
      <c r="B1825" s="150"/>
      <c r="D1825" s="151" t="s">
        <v>170</v>
      </c>
      <c r="E1825" s="152" t="s">
        <v>1</v>
      </c>
      <c r="F1825" s="153" t="s">
        <v>2106</v>
      </c>
      <c r="H1825" s="152" t="s">
        <v>1</v>
      </c>
      <c r="I1825" s="154"/>
      <c r="L1825" s="150"/>
      <c r="M1825" s="155"/>
      <c r="T1825" s="156"/>
      <c r="AT1825" s="152" t="s">
        <v>170</v>
      </c>
      <c r="AU1825" s="152" t="s">
        <v>92</v>
      </c>
      <c r="AV1825" s="12" t="s">
        <v>90</v>
      </c>
      <c r="AW1825" s="12" t="s">
        <v>39</v>
      </c>
      <c r="AX1825" s="12" t="s">
        <v>83</v>
      </c>
      <c r="AY1825" s="152" t="s">
        <v>161</v>
      </c>
    </row>
    <row r="1826" spans="2:51" s="13" customFormat="1" ht="11.25">
      <c r="B1826" s="157"/>
      <c r="D1826" s="151" t="s">
        <v>170</v>
      </c>
      <c r="E1826" s="158" t="s">
        <v>1</v>
      </c>
      <c r="F1826" s="159" t="s">
        <v>2214</v>
      </c>
      <c r="H1826" s="160">
        <v>29.12</v>
      </c>
      <c r="I1826" s="161"/>
      <c r="L1826" s="157"/>
      <c r="M1826" s="162"/>
      <c r="T1826" s="163"/>
      <c r="AT1826" s="158" t="s">
        <v>170</v>
      </c>
      <c r="AU1826" s="158" t="s">
        <v>92</v>
      </c>
      <c r="AV1826" s="13" t="s">
        <v>92</v>
      </c>
      <c r="AW1826" s="13" t="s">
        <v>39</v>
      </c>
      <c r="AX1826" s="13" t="s">
        <v>83</v>
      </c>
      <c r="AY1826" s="158" t="s">
        <v>161</v>
      </c>
    </row>
    <row r="1827" spans="2:51" s="13" customFormat="1" ht="11.25">
      <c r="B1827" s="157"/>
      <c r="D1827" s="151" t="s">
        <v>170</v>
      </c>
      <c r="E1827" s="158" t="s">
        <v>1</v>
      </c>
      <c r="F1827" s="159" t="s">
        <v>2215</v>
      </c>
      <c r="H1827" s="160">
        <v>51.863</v>
      </c>
      <c r="I1827" s="161"/>
      <c r="L1827" s="157"/>
      <c r="M1827" s="162"/>
      <c r="T1827" s="163"/>
      <c r="AT1827" s="158" t="s">
        <v>170</v>
      </c>
      <c r="AU1827" s="158" t="s">
        <v>92</v>
      </c>
      <c r="AV1827" s="13" t="s">
        <v>92</v>
      </c>
      <c r="AW1827" s="13" t="s">
        <v>39</v>
      </c>
      <c r="AX1827" s="13" t="s">
        <v>83</v>
      </c>
      <c r="AY1827" s="158" t="s">
        <v>161</v>
      </c>
    </row>
    <row r="1828" spans="2:51" s="15" customFormat="1" ht="11.25">
      <c r="B1828" s="174"/>
      <c r="D1828" s="151" t="s">
        <v>170</v>
      </c>
      <c r="E1828" s="175" t="s">
        <v>1</v>
      </c>
      <c r="F1828" s="176" t="s">
        <v>377</v>
      </c>
      <c r="H1828" s="177">
        <v>80.983000000000004</v>
      </c>
      <c r="I1828" s="178"/>
      <c r="L1828" s="174"/>
      <c r="M1828" s="179"/>
      <c r="T1828" s="180"/>
      <c r="AT1828" s="175" t="s">
        <v>170</v>
      </c>
      <c r="AU1828" s="175" t="s">
        <v>92</v>
      </c>
      <c r="AV1828" s="15" t="s">
        <v>100</v>
      </c>
      <c r="AW1828" s="15" t="s">
        <v>39</v>
      </c>
      <c r="AX1828" s="15" t="s">
        <v>83</v>
      </c>
      <c r="AY1828" s="175" t="s">
        <v>161</v>
      </c>
    </row>
    <row r="1829" spans="2:51" s="12" customFormat="1" ht="11.25">
      <c r="B1829" s="150"/>
      <c r="D1829" s="151" t="s">
        <v>170</v>
      </c>
      <c r="E1829" s="152" t="s">
        <v>1</v>
      </c>
      <c r="F1829" s="153" t="s">
        <v>2119</v>
      </c>
      <c r="H1829" s="152" t="s">
        <v>1</v>
      </c>
      <c r="I1829" s="154"/>
      <c r="L1829" s="150"/>
      <c r="M1829" s="155"/>
      <c r="T1829" s="156"/>
      <c r="AT1829" s="152" t="s">
        <v>170</v>
      </c>
      <c r="AU1829" s="152" t="s">
        <v>92</v>
      </c>
      <c r="AV1829" s="12" t="s">
        <v>90</v>
      </c>
      <c r="AW1829" s="12" t="s">
        <v>39</v>
      </c>
      <c r="AX1829" s="12" t="s">
        <v>83</v>
      </c>
      <c r="AY1829" s="152" t="s">
        <v>161</v>
      </c>
    </row>
    <row r="1830" spans="2:51" s="13" customFormat="1" ht="11.25">
      <c r="B1830" s="157"/>
      <c r="D1830" s="151" t="s">
        <v>170</v>
      </c>
      <c r="E1830" s="158" t="s">
        <v>1</v>
      </c>
      <c r="F1830" s="159" t="s">
        <v>2216</v>
      </c>
      <c r="H1830" s="160">
        <v>86.504999999999995</v>
      </c>
      <c r="I1830" s="161"/>
      <c r="L1830" s="157"/>
      <c r="M1830" s="162"/>
      <c r="T1830" s="163"/>
      <c r="AT1830" s="158" t="s">
        <v>170</v>
      </c>
      <c r="AU1830" s="158" t="s">
        <v>92</v>
      </c>
      <c r="AV1830" s="13" t="s">
        <v>92</v>
      </c>
      <c r="AW1830" s="13" t="s">
        <v>39</v>
      </c>
      <c r="AX1830" s="13" t="s">
        <v>83</v>
      </c>
      <c r="AY1830" s="158" t="s">
        <v>161</v>
      </c>
    </row>
    <row r="1831" spans="2:51" s="13" customFormat="1" ht="11.25">
      <c r="B1831" s="157"/>
      <c r="D1831" s="151" t="s">
        <v>170</v>
      </c>
      <c r="E1831" s="158" t="s">
        <v>1</v>
      </c>
      <c r="F1831" s="159" t="s">
        <v>2217</v>
      </c>
      <c r="H1831" s="160">
        <v>84.48</v>
      </c>
      <c r="I1831" s="161"/>
      <c r="L1831" s="157"/>
      <c r="M1831" s="162"/>
      <c r="T1831" s="163"/>
      <c r="AT1831" s="158" t="s">
        <v>170</v>
      </c>
      <c r="AU1831" s="158" t="s">
        <v>92</v>
      </c>
      <c r="AV1831" s="13" t="s">
        <v>92</v>
      </c>
      <c r="AW1831" s="13" t="s">
        <v>39</v>
      </c>
      <c r="AX1831" s="13" t="s">
        <v>83</v>
      </c>
      <c r="AY1831" s="158" t="s">
        <v>161</v>
      </c>
    </row>
    <row r="1832" spans="2:51" s="13" customFormat="1" ht="11.25">
      <c r="B1832" s="157"/>
      <c r="D1832" s="151" t="s">
        <v>170</v>
      </c>
      <c r="E1832" s="158" t="s">
        <v>1</v>
      </c>
      <c r="F1832" s="159" t="s">
        <v>2218</v>
      </c>
      <c r="H1832" s="160">
        <v>24.18</v>
      </c>
      <c r="I1832" s="161"/>
      <c r="L1832" s="157"/>
      <c r="M1832" s="162"/>
      <c r="T1832" s="163"/>
      <c r="AT1832" s="158" t="s">
        <v>170</v>
      </c>
      <c r="AU1832" s="158" t="s">
        <v>92</v>
      </c>
      <c r="AV1832" s="13" t="s">
        <v>92</v>
      </c>
      <c r="AW1832" s="13" t="s">
        <v>39</v>
      </c>
      <c r="AX1832" s="13" t="s">
        <v>83</v>
      </c>
      <c r="AY1832" s="158" t="s">
        <v>161</v>
      </c>
    </row>
    <row r="1833" spans="2:51" s="13" customFormat="1" ht="11.25">
      <c r="B1833" s="157"/>
      <c r="D1833" s="151" t="s">
        <v>170</v>
      </c>
      <c r="E1833" s="158" t="s">
        <v>1</v>
      </c>
      <c r="F1833" s="159" t="s">
        <v>2219</v>
      </c>
      <c r="H1833" s="160">
        <v>33.4</v>
      </c>
      <c r="I1833" s="161"/>
      <c r="L1833" s="157"/>
      <c r="M1833" s="162"/>
      <c r="T1833" s="163"/>
      <c r="AT1833" s="158" t="s">
        <v>170</v>
      </c>
      <c r="AU1833" s="158" t="s">
        <v>92</v>
      </c>
      <c r="AV1833" s="13" t="s">
        <v>92</v>
      </c>
      <c r="AW1833" s="13" t="s">
        <v>39</v>
      </c>
      <c r="AX1833" s="13" t="s">
        <v>83</v>
      </c>
      <c r="AY1833" s="158" t="s">
        <v>161</v>
      </c>
    </row>
    <row r="1834" spans="2:51" s="15" customFormat="1" ht="11.25">
      <c r="B1834" s="174"/>
      <c r="D1834" s="151" t="s">
        <v>170</v>
      </c>
      <c r="E1834" s="175" t="s">
        <v>1</v>
      </c>
      <c r="F1834" s="176" t="s">
        <v>377</v>
      </c>
      <c r="H1834" s="177">
        <v>228.565</v>
      </c>
      <c r="I1834" s="178"/>
      <c r="L1834" s="174"/>
      <c r="M1834" s="179"/>
      <c r="T1834" s="180"/>
      <c r="AT1834" s="175" t="s">
        <v>170</v>
      </c>
      <c r="AU1834" s="175" t="s">
        <v>92</v>
      </c>
      <c r="AV1834" s="15" t="s">
        <v>100</v>
      </c>
      <c r="AW1834" s="15" t="s">
        <v>39</v>
      </c>
      <c r="AX1834" s="15" t="s">
        <v>83</v>
      </c>
      <c r="AY1834" s="175" t="s">
        <v>161</v>
      </c>
    </row>
    <row r="1835" spans="2:51" s="12" customFormat="1" ht="11.25">
      <c r="B1835" s="150"/>
      <c r="D1835" s="151" t="s">
        <v>170</v>
      </c>
      <c r="E1835" s="152" t="s">
        <v>1</v>
      </c>
      <c r="F1835" s="153" t="s">
        <v>2155</v>
      </c>
      <c r="H1835" s="152" t="s">
        <v>1</v>
      </c>
      <c r="I1835" s="154"/>
      <c r="L1835" s="150"/>
      <c r="M1835" s="155"/>
      <c r="T1835" s="156"/>
      <c r="AT1835" s="152" t="s">
        <v>170</v>
      </c>
      <c r="AU1835" s="152" t="s">
        <v>92</v>
      </c>
      <c r="AV1835" s="12" t="s">
        <v>90</v>
      </c>
      <c r="AW1835" s="12" t="s">
        <v>39</v>
      </c>
      <c r="AX1835" s="12" t="s">
        <v>83</v>
      </c>
      <c r="AY1835" s="152" t="s">
        <v>161</v>
      </c>
    </row>
    <row r="1836" spans="2:51" s="13" customFormat="1" ht="11.25">
      <c r="B1836" s="157"/>
      <c r="D1836" s="151" t="s">
        <v>170</v>
      </c>
      <c r="E1836" s="158" t="s">
        <v>1</v>
      </c>
      <c r="F1836" s="159" t="s">
        <v>2220</v>
      </c>
      <c r="H1836" s="160">
        <v>164.13499999999999</v>
      </c>
      <c r="I1836" s="161"/>
      <c r="L1836" s="157"/>
      <c r="M1836" s="162"/>
      <c r="T1836" s="163"/>
      <c r="AT1836" s="158" t="s">
        <v>170</v>
      </c>
      <c r="AU1836" s="158" t="s">
        <v>92</v>
      </c>
      <c r="AV1836" s="13" t="s">
        <v>92</v>
      </c>
      <c r="AW1836" s="13" t="s">
        <v>39</v>
      </c>
      <c r="AX1836" s="13" t="s">
        <v>83</v>
      </c>
      <c r="AY1836" s="158" t="s">
        <v>161</v>
      </c>
    </row>
    <row r="1837" spans="2:51" s="13" customFormat="1" ht="11.25">
      <c r="B1837" s="157"/>
      <c r="D1837" s="151" t="s">
        <v>170</v>
      </c>
      <c r="E1837" s="158" t="s">
        <v>1</v>
      </c>
      <c r="F1837" s="159" t="s">
        <v>2221</v>
      </c>
      <c r="H1837" s="160">
        <v>92.875</v>
      </c>
      <c r="I1837" s="161"/>
      <c r="L1837" s="157"/>
      <c r="M1837" s="162"/>
      <c r="T1837" s="163"/>
      <c r="AT1837" s="158" t="s">
        <v>170</v>
      </c>
      <c r="AU1837" s="158" t="s">
        <v>92</v>
      </c>
      <c r="AV1837" s="13" t="s">
        <v>92</v>
      </c>
      <c r="AW1837" s="13" t="s">
        <v>39</v>
      </c>
      <c r="AX1837" s="13" t="s">
        <v>83</v>
      </c>
      <c r="AY1837" s="158" t="s">
        <v>161</v>
      </c>
    </row>
    <row r="1838" spans="2:51" s="15" customFormat="1" ht="11.25">
      <c r="B1838" s="174"/>
      <c r="D1838" s="151" t="s">
        <v>170</v>
      </c>
      <c r="E1838" s="175" t="s">
        <v>1</v>
      </c>
      <c r="F1838" s="176" t="s">
        <v>377</v>
      </c>
      <c r="H1838" s="177">
        <v>257.01</v>
      </c>
      <c r="I1838" s="178"/>
      <c r="L1838" s="174"/>
      <c r="M1838" s="179"/>
      <c r="T1838" s="180"/>
      <c r="AT1838" s="175" t="s">
        <v>170</v>
      </c>
      <c r="AU1838" s="175" t="s">
        <v>92</v>
      </c>
      <c r="AV1838" s="15" t="s">
        <v>100</v>
      </c>
      <c r="AW1838" s="15" t="s">
        <v>39</v>
      </c>
      <c r="AX1838" s="15" t="s">
        <v>83</v>
      </c>
      <c r="AY1838" s="175" t="s">
        <v>161</v>
      </c>
    </row>
    <row r="1839" spans="2:51" s="12" customFormat="1" ht="11.25">
      <c r="B1839" s="150"/>
      <c r="D1839" s="151" t="s">
        <v>170</v>
      </c>
      <c r="E1839" s="152" t="s">
        <v>1</v>
      </c>
      <c r="F1839" s="153" t="s">
        <v>2178</v>
      </c>
      <c r="H1839" s="152" t="s">
        <v>1</v>
      </c>
      <c r="I1839" s="154"/>
      <c r="L1839" s="150"/>
      <c r="M1839" s="155"/>
      <c r="T1839" s="156"/>
      <c r="AT1839" s="152" t="s">
        <v>170</v>
      </c>
      <c r="AU1839" s="152" t="s">
        <v>92</v>
      </c>
      <c r="AV1839" s="12" t="s">
        <v>90</v>
      </c>
      <c r="AW1839" s="12" t="s">
        <v>39</v>
      </c>
      <c r="AX1839" s="12" t="s">
        <v>83</v>
      </c>
      <c r="AY1839" s="152" t="s">
        <v>161</v>
      </c>
    </row>
    <row r="1840" spans="2:51" s="13" customFormat="1" ht="11.25">
      <c r="B1840" s="157"/>
      <c r="D1840" s="151" t="s">
        <v>170</v>
      </c>
      <c r="E1840" s="158" t="s">
        <v>1</v>
      </c>
      <c r="F1840" s="159" t="s">
        <v>2222</v>
      </c>
      <c r="H1840" s="160">
        <v>172.6</v>
      </c>
      <c r="I1840" s="161"/>
      <c r="L1840" s="157"/>
      <c r="M1840" s="162"/>
      <c r="T1840" s="163"/>
      <c r="AT1840" s="158" t="s">
        <v>170</v>
      </c>
      <c r="AU1840" s="158" t="s">
        <v>92</v>
      </c>
      <c r="AV1840" s="13" t="s">
        <v>92</v>
      </c>
      <c r="AW1840" s="13" t="s">
        <v>39</v>
      </c>
      <c r="AX1840" s="13" t="s">
        <v>83</v>
      </c>
      <c r="AY1840" s="158" t="s">
        <v>161</v>
      </c>
    </row>
    <row r="1841" spans="2:65" s="13" customFormat="1" ht="11.25">
      <c r="B1841" s="157"/>
      <c r="D1841" s="151" t="s">
        <v>170</v>
      </c>
      <c r="E1841" s="158" t="s">
        <v>1</v>
      </c>
      <c r="F1841" s="159" t="s">
        <v>2223</v>
      </c>
      <c r="H1841" s="160">
        <v>92.875</v>
      </c>
      <c r="I1841" s="161"/>
      <c r="L1841" s="157"/>
      <c r="M1841" s="162"/>
      <c r="T1841" s="163"/>
      <c r="AT1841" s="158" t="s">
        <v>170</v>
      </c>
      <c r="AU1841" s="158" t="s">
        <v>92</v>
      </c>
      <c r="AV1841" s="13" t="s">
        <v>92</v>
      </c>
      <c r="AW1841" s="13" t="s">
        <v>39</v>
      </c>
      <c r="AX1841" s="13" t="s">
        <v>83</v>
      </c>
      <c r="AY1841" s="158" t="s">
        <v>161</v>
      </c>
    </row>
    <row r="1842" spans="2:65" s="15" customFormat="1" ht="11.25">
      <c r="B1842" s="174"/>
      <c r="D1842" s="151" t="s">
        <v>170</v>
      </c>
      <c r="E1842" s="175" t="s">
        <v>1</v>
      </c>
      <c r="F1842" s="176" t="s">
        <v>377</v>
      </c>
      <c r="H1842" s="177">
        <v>265.47500000000002</v>
      </c>
      <c r="I1842" s="178"/>
      <c r="L1842" s="174"/>
      <c r="M1842" s="179"/>
      <c r="T1842" s="180"/>
      <c r="AT1842" s="175" t="s">
        <v>170</v>
      </c>
      <c r="AU1842" s="175" t="s">
        <v>92</v>
      </c>
      <c r="AV1842" s="15" t="s">
        <v>100</v>
      </c>
      <c r="AW1842" s="15" t="s">
        <v>39</v>
      </c>
      <c r="AX1842" s="15" t="s">
        <v>83</v>
      </c>
      <c r="AY1842" s="175" t="s">
        <v>161</v>
      </c>
    </row>
    <row r="1843" spans="2:65" s="12" customFormat="1" ht="11.25">
      <c r="B1843" s="150"/>
      <c r="D1843" s="151" t="s">
        <v>170</v>
      </c>
      <c r="E1843" s="152" t="s">
        <v>1</v>
      </c>
      <c r="F1843" s="153" t="s">
        <v>2224</v>
      </c>
      <c r="H1843" s="152" t="s">
        <v>1</v>
      </c>
      <c r="I1843" s="154"/>
      <c r="L1843" s="150"/>
      <c r="M1843" s="155"/>
      <c r="T1843" s="156"/>
      <c r="AT1843" s="152" t="s">
        <v>170</v>
      </c>
      <c r="AU1843" s="152" t="s">
        <v>92</v>
      </c>
      <c r="AV1843" s="12" t="s">
        <v>90</v>
      </c>
      <c r="AW1843" s="12" t="s">
        <v>39</v>
      </c>
      <c r="AX1843" s="12" t="s">
        <v>83</v>
      </c>
      <c r="AY1843" s="152" t="s">
        <v>161</v>
      </c>
    </row>
    <row r="1844" spans="2:65" s="13" customFormat="1" ht="11.25">
      <c r="B1844" s="157"/>
      <c r="D1844" s="151" t="s">
        <v>170</v>
      </c>
      <c r="E1844" s="158" t="s">
        <v>1</v>
      </c>
      <c r="F1844" s="159" t="s">
        <v>2225</v>
      </c>
      <c r="H1844" s="160">
        <v>125.47499999999999</v>
      </c>
      <c r="I1844" s="161"/>
      <c r="L1844" s="157"/>
      <c r="M1844" s="162"/>
      <c r="T1844" s="163"/>
      <c r="AT1844" s="158" t="s">
        <v>170</v>
      </c>
      <c r="AU1844" s="158" t="s">
        <v>92</v>
      </c>
      <c r="AV1844" s="13" t="s">
        <v>92</v>
      </c>
      <c r="AW1844" s="13" t="s">
        <v>39</v>
      </c>
      <c r="AX1844" s="13" t="s">
        <v>83</v>
      </c>
      <c r="AY1844" s="158" t="s">
        <v>161</v>
      </c>
    </row>
    <row r="1845" spans="2:65" s="13" customFormat="1" ht="11.25">
      <c r="B1845" s="157"/>
      <c r="D1845" s="151" t="s">
        <v>170</v>
      </c>
      <c r="E1845" s="158" t="s">
        <v>1</v>
      </c>
      <c r="F1845" s="159" t="s">
        <v>2226</v>
      </c>
      <c r="H1845" s="160">
        <v>106.88500000000001</v>
      </c>
      <c r="I1845" s="161"/>
      <c r="L1845" s="157"/>
      <c r="M1845" s="162"/>
      <c r="T1845" s="163"/>
      <c r="AT1845" s="158" t="s">
        <v>170</v>
      </c>
      <c r="AU1845" s="158" t="s">
        <v>92</v>
      </c>
      <c r="AV1845" s="13" t="s">
        <v>92</v>
      </c>
      <c r="AW1845" s="13" t="s">
        <v>39</v>
      </c>
      <c r="AX1845" s="13" t="s">
        <v>83</v>
      </c>
      <c r="AY1845" s="158" t="s">
        <v>161</v>
      </c>
    </row>
    <row r="1846" spans="2:65" s="13" customFormat="1" ht="11.25">
      <c r="B1846" s="157"/>
      <c r="D1846" s="151" t="s">
        <v>170</v>
      </c>
      <c r="E1846" s="158" t="s">
        <v>1</v>
      </c>
      <c r="F1846" s="159" t="s">
        <v>2227</v>
      </c>
      <c r="H1846" s="160">
        <v>93.405000000000001</v>
      </c>
      <c r="I1846" s="161"/>
      <c r="L1846" s="157"/>
      <c r="M1846" s="162"/>
      <c r="T1846" s="163"/>
      <c r="AT1846" s="158" t="s">
        <v>170</v>
      </c>
      <c r="AU1846" s="158" t="s">
        <v>92</v>
      </c>
      <c r="AV1846" s="13" t="s">
        <v>92</v>
      </c>
      <c r="AW1846" s="13" t="s">
        <v>39</v>
      </c>
      <c r="AX1846" s="13" t="s">
        <v>83</v>
      </c>
      <c r="AY1846" s="158" t="s">
        <v>161</v>
      </c>
    </row>
    <row r="1847" spans="2:65" s="15" customFormat="1" ht="11.25">
      <c r="B1847" s="174"/>
      <c r="D1847" s="151" t="s">
        <v>170</v>
      </c>
      <c r="E1847" s="175" t="s">
        <v>1</v>
      </c>
      <c r="F1847" s="176" t="s">
        <v>377</v>
      </c>
      <c r="H1847" s="177">
        <v>325.76499999999999</v>
      </c>
      <c r="I1847" s="178"/>
      <c r="L1847" s="174"/>
      <c r="M1847" s="179"/>
      <c r="T1847" s="180"/>
      <c r="AT1847" s="175" t="s">
        <v>170</v>
      </c>
      <c r="AU1847" s="175" t="s">
        <v>92</v>
      </c>
      <c r="AV1847" s="15" t="s">
        <v>100</v>
      </c>
      <c r="AW1847" s="15" t="s">
        <v>39</v>
      </c>
      <c r="AX1847" s="15" t="s">
        <v>83</v>
      </c>
      <c r="AY1847" s="175" t="s">
        <v>161</v>
      </c>
    </row>
    <row r="1848" spans="2:65" s="14" customFormat="1" ht="11.25">
      <c r="B1848" s="167"/>
      <c r="D1848" s="151" t="s">
        <v>170</v>
      </c>
      <c r="E1848" s="168" t="s">
        <v>1</v>
      </c>
      <c r="F1848" s="169" t="s">
        <v>237</v>
      </c>
      <c r="H1848" s="170">
        <v>1157.798</v>
      </c>
      <c r="I1848" s="171"/>
      <c r="L1848" s="167"/>
      <c r="M1848" s="172"/>
      <c r="T1848" s="173"/>
      <c r="AT1848" s="168" t="s">
        <v>170</v>
      </c>
      <c r="AU1848" s="168" t="s">
        <v>92</v>
      </c>
      <c r="AV1848" s="14" t="s">
        <v>168</v>
      </c>
      <c r="AW1848" s="14" t="s">
        <v>39</v>
      </c>
      <c r="AX1848" s="14" t="s">
        <v>90</v>
      </c>
      <c r="AY1848" s="168" t="s">
        <v>161</v>
      </c>
    </row>
    <row r="1849" spans="2:65" s="1" customFormat="1" ht="33" customHeight="1">
      <c r="B1849" s="33"/>
      <c r="C1849" s="137" t="s">
        <v>2249</v>
      </c>
      <c r="D1849" s="137" t="s">
        <v>163</v>
      </c>
      <c r="E1849" s="138" t="s">
        <v>2250</v>
      </c>
      <c r="F1849" s="139" t="s">
        <v>2251</v>
      </c>
      <c r="G1849" s="140" t="s">
        <v>188</v>
      </c>
      <c r="H1849" s="141">
        <v>11345.184999999999</v>
      </c>
      <c r="I1849" s="142"/>
      <c r="J1849" s="143">
        <f>ROUND(I1849*H1849,2)</f>
        <v>0</v>
      </c>
      <c r="K1849" s="139" t="s">
        <v>167</v>
      </c>
      <c r="L1849" s="33"/>
      <c r="M1849" s="144" t="s">
        <v>1</v>
      </c>
      <c r="N1849" s="145" t="s">
        <v>48</v>
      </c>
      <c r="P1849" s="146">
        <f>O1849*H1849</f>
        <v>0</v>
      </c>
      <c r="Q1849" s="146">
        <v>1.0000000000000001E-5</v>
      </c>
      <c r="R1849" s="146">
        <f>Q1849*H1849</f>
        <v>0.11345185000000001</v>
      </c>
      <c r="S1849" s="146">
        <v>0</v>
      </c>
      <c r="T1849" s="147">
        <f>S1849*H1849</f>
        <v>0</v>
      </c>
      <c r="AR1849" s="148" t="s">
        <v>242</v>
      </c>
      <c r="AT1849" s="148" t="s">
        <v>163</v>
      </c>
      <c r="AU1849" s="148" t="s">
        <v>92</v>
      </c>
      <c r="AY1849" s="17" t="s">
        <v>161</v>
      </c>
      <c r="BE1849" s="149">
        <f>IF(N1849="základní",J1849,0)</f>
        <v>0</v>
      </c>
      <c r="BF1849" s="149">
        <f>IF(N1849="snížená",J1849,0)</f>
        <v>0</v>
      </c>
      <c r="BG1849" s="149">
        <f>IF(N1849="zákl. přenesená",J1849,0)</f>
        <v>0</v>
      </c>
      <c r="BH1849" s="149">
        <f>IF(N1849="sníž. přenesená",J1849,0)</f>
        <v>0</v>
      </c>
      <c r="BI1849" s="149">
        <f>IF(N1849="nulová",J1849,0)</f>
        <v>0</v>
      </c>
      <c r="BJ1849" s="17" t="s">
        <v>90</v>
      </c>
      <c r="BK1849" s="149">
        <f>ROUND(I1849*H1849,2)</f>
        <v>0</v>
      </c>
      <c r="BL1849" s="17" t="s">
        <v>242</v>
      </c>
      <c r="BM1849" s="148" t="s">
        <v>2252</v>
      </c>
    </row>
    <row r="1850" spans="2:65" s="13" customFormat="1" ht="11.25">
      <c r="B1850" s="157"/>
      <c r="D1850" s="151" t="s">
        <v>170</v>
      </c>
      <c r="E1850" s="158" t="s">
        <v>1</v>
      </c>
      <c r="F1850" s="159" t="s">
        <v>2253</v>
      </c>
      <c r="H1850" s="160">
        <v>11345.184999999999</v>
      </c>
      <c r="I1850" s="161"/>
      <c r="L1850" s="157"/>
      <c r="M1850" s="162"/>
      <c r="T1850" s="163"/>
      <c r="AT1850" s="158" t="s">
        <v>170</v>
      </c>
      <c r="AU1850" s="158" t="s">
        <v>92</v>
      </c>
      <c r="AV1850" s="13" t="s">
        <v>92</v>
      </c>
      <c r="AW1850" s="13" t="s">
        <v>39</v>
      </c>
      <c r="AX1850" s="13" t="s">
        <v>90</v>
      </c>
      <c r="AY1850" s="158" t="s">
        <v>161</v>
      </c>
    </row>
    <row r="1851" spans="2:65" s="11" customFormat="1" ht="22.9" customHeight="1">
      <c r="B1851" s="125"/>
      <c r="D1851" s="126" t="s">
        <v>82</v>
      </c>
      <c r="E1851" s="135" t="s">
        <v>2254</v>
      </c>
      <c r="F1851" s="135" t="s">
        <v>2255</v>
      </c>
      <c r="I1851" s="128"/>
      <c r="J1851" s="136">
        <f>BK1851</f>
        <v>0</v>
      </c>
      <c r="L1851" s="125"/>
      <c r="M1851" s="130"/>
      <c r="P1851" s="131">
        <f>SUM(P1852:P2163)</f>
        <v>0</v>
      </c>
      <c r="R1851" s="131">
        <f>SUM(R1852:R2163)</f>
        <v>0.20773999999999981</v>
      </c>
      <c r="T1851" s="132">
        <f>SUM(T1852:T2163)</f>
        <v>0</v>
      </c>
      <c r="AR1851" s="126" t="s">
        <v>92</v>
      </c>
      <c r="AT1851" s="133" t="s">
        <v>82</v>
      </c>
      <c r="AU1851" s="133" t="s">
        <v>90</v>
      </c>
      <c r="AY1851" s="126" t="s">
        <v>161</v>
      </c>
      <c r="BK1851" s="134">
        <f>SUM(BK1852:BK2163)</f>
        <v>0</v>
      </c>
    </row>
    <row r="1852" spans="2:65" s="1" customFormat="1" ht="24.2" customHeight="1">
      <c r="B1852" s="33"/>
      <c r="C1852" s="137" t="s">
        <v>1535</v>
      </c>
      <c r="D1852" s="137" t="s">
        <v>163</v>
      </c>
      <c r="E1852" s="138" t="s">
        <v>2256</v>
      </c>
      <c r="F1852" s="139" t="s">
        <v>2257</v>
      </c>
      <c r="G1852" s="140" t="s">
        <v>188</v>
      </c>
      <c r="H1852" s="141">
        <v>15.66</v>
      </c>
      <c r="I1852" s="142"/>
      <c r="J1852" s="143">
        <f>ROUND(I1852*H1852,2)</f>
        <v>0</v>
      </c>
      <c r="K1852" s="139" t="s">
        <v>230</v>
      </c>
      <c r="L1852" s="33"/>
      <c r="M1852" s="144" t="s">
        <v>1</v>
      </c>
      <c r="N1852" s="145" t="s">
        <v>48</v>
      </c>
      <c r="P1852" s="146">
        <f>O1852*H1852</f>
        <v>0</v>
      </c>
      <c r="Q1852" s="146">
        <v>0</v>
      </c>
      <c r="R1852" s="146">
        <f>Q1852*H1852</f>
        <v>0</v>
      </c>
      <c r="S1852" s="146">
        <v>0</v>
      </c>
      <c r="T1852" s="147">
        <f>S1852*H1852</f>
        <v>0</v>
      </c>
      <c r="AR1852" s="148" t="s">
        <v>242</v>
      </c>
      <c r="AT1852" s="148" t="s">
        <v>163</v>
      </c>
      <c r="AU1852" s="148" t="s">
        <v>92</v>
      </c>
      <c r="AY1852" s="17" t="s">
        <v>161</v>
      </c>
      <c r="BE1852" s="149">
        <f>IF(N1852="základní",J1852,0)</f>
        <v>0</v>
      </c>
      <c r="BF1852" s="149">
        <f>IF(N1852="snížená",J1852,0)</f>
        <v>0</v>
      </c>
      <c r="BG1852" s="149">
        <f>IF(N1852="zákl. přenesená",J1852,0)</f>
        <v>0</v>
      </c>
      <c r="BH1852" s="149">
        <f>IF(N1852="sníž. přenesená",J1852,0)</f>
        <v>0</v>
      </c>
      <c r="BI1852" s="149">
        <f>IF(N1852="nulová",J1852,0)</f>
        <v>0</v>
      </c>
      <c r="BJ1852" s="17" t="s">
        <v>90</v>
      </c>
      <c r="BK1852" s="149">
        <f>ROUND(I1852*H1852,2)</f>
        <v>0</v>
      </c>
      <c r="BL1852" s="17" t="s">
        <v>242</v>
      </c>
      <c r="BM1852" s="148" t="s">
        <v>791</v>
      </c>
    </row>
    <row r="1853" spans="2:65" s="13" customFormat="1" ht="11.25">
      <c r="B1853" s="157"/>
      <c r="D1853" s="151" t="s">
        <v>170</v>
      </c>
      <c r="E1853" s="158" t="s">
        <v>1</v>
      </c>
      <c r="F1853" s="159" t="s">
        <v>2258</v>
      </c>
      <c r="H1853" s="160">
        <v>15.66</v>
      </c>
      <c r="I1853" s="161"/>
      <c r="L1853" s="157"/>
      <c r="M1853" s="162"/>
      <c r="T1853" s="163"/>
      <c r="AT1853" s="158" t="s">
        <v>170</v>
      </c>
      <c r="AU1853" s="158" t="s">
        <v>92</v>
      </c>
      <c r="AV1853" s="13" t="s">
        <v>92</v>
      </c>
      <c r="AW1853" s="13" t="s">
        <v>39</v>
      </c>
      <c r="AX1853" s="13" t="s">
        <v>90</v>
      </c>
      <c r="AY1853" s="158" t="s">
        <v>161</v>
      </c>
    </row>
    <row r="1854" spans="2:65" s="1" customFormat="1" ht="21.75" customHeight="1">
      <c r="B1854" s="33"/>
      <c r="C1854" s="137" t="s">
        <v>2259</v>
      </c>
      <c r="D1854" s="137" t="s">
        <v>163</v>
      </c>
      <c r="E1854" s="138" t="s">
        <v>2260</v>
      </c>
      <c r="F1854" s="139" t="s">
        <v>2261</v>
      </c>
      <c r="G1854" s="140" t="s">
        <v>188</v>
      </c>
      <c r="H1854" s="141">
        <v>304.64499999999998</v>
      </c>
      <c r="I1854" s="142"/>
      <c r="J1854" s="143">
        <f>ROUND(I1854*H1854,2)</f>
        <v>0</v>
      </c>
      <c r="K1854" s="139" t="s">
        <v>230</v>
      </c>
      <c r="L1854" s="33"/>
      <c r="M1854" s="144" t="s">
        <v>1</v>
      </c>
      <c r="N1854" s="145" t="s">
        <v>48</v>
      </c>
      <c r="P1854" s="146">
        <f>O1854*H1854</f>
        <v>0</v>
      </c>
      <c r="Q1854" s="146">
        <v>0</v>
      </c>
      <c r="R1854" s="146">
        <f>Q1854*H1854</f>
        <v>0</v>
      </c>
      <c r="S1854" s="146">
        <v>0</v>
      </c>
      <c r="T1854" s="147">
        <f>S1854*H1854</f>
        <v>0</v>
      </c>
      <c r="AR1854" s="148" t="s">
        <v>242</v>
      </c>
      <c r="AT1854" s="148" t="s">
        <v>163</v>
      </c>
      <c r="AU1854" s="148" t="s">
        <v>92</v>
      </c>
      <c r="AY1854" s="17" t="s">
        <v>161</v>
      </c>
      <c r="BE1854" s="149">
        <f>IF(N1854="základní",J1854,0)</f>
        <v>0</v>
      </c>
      <c r="BF1854" s="149">
        <f>IF(N1854="snížená",J1854,0)</f>
        <v>0</v>
      </c>
      <c r="BG1854" s="149">
        <f>IF(N1854="zákl. přenesená",J1854,0)</f>
        <v>0</v>
      </c>
      <c r="BH1854" s="149">
        <f>IF(N1854="sníž. přenesená",J1854,0)</f>
        <v>0</v>
      </c>
      <c r="BI1854" s="149">
        <f>IF(N1854="nulová",J1854,0)</f>
        <v>0</v>
      </c>
      <c r="BJ1854" s="17" t="s">
        <v>90</v>
      </c>
      <c r="BK1854" s="149">
        <f>ROUND(I1854*H1854,2)</f>
        <v>0</v>
      </c>
      <c r="BL1854" s="17" t="s">
        <v>242</v>
      </c>
      <c r="BM1854" s="148" t="s">
        <v>2262</v>
      </c>
    </row>
    <row r="1855" spans="2:65" s="12" customFormat="1" ht="11.25">
      <c r="B1855" s="150"/>
      <c r="D1855" s="151" t="s">
        <v>170</v>
      </c>
      <c r="E1855" s="152" t="s">
        <v>1</v>
      </c>
      <c r="F1855" s="153" t="s">
        <v>2119</v>
      </c>
      <c r="H1855" s="152" t="s">
        <v>1</v>
      </c>
      <c r="I1855" s="154"/>
      <c r="L1855" s="150"/>
      <c r="M1855" s="155"/>
      <c r="T1855" s="156"/>
      <c r="AT1855" s="152" t="s">
        <v>170</v>
      </c>
      <c r="AU1855" s="152" t="s">
        <v>92</v>
      </c>
      <c r="AV1855" s="12" t="s">
        <v>90</v>
      </c>
      <c r="AW1855" s="12" t="s">
        <v>39</v>
      </c>
      <c r="AX1855" s="12" t="s">
        <v>83</v>
      </c>
      <c r="AY1855" s="152" t="s">
        <v>161</v>
      </c>
    </row>
    <row r="1856" spans="2:65" s="13" customFormat="1" ht="11.25">
      <c r="B1856" s="157"/>
      <c r="D1856" s="151" t="s">
        <v>170</v>
      </c>
      <c r="E1856" s="158" t="s">
        <v>1</v>
      </c>
      <c r="F1856" s="159" t="s">
        <v>2263</v>
      </c>
      <c r="H1856" s="160">
        <v>3.895</v>
      </c>
      <c r="I1856" s="161"/>
      <c r="L1856" s="157"/>
      <c r="M1856" s="162"/>
      <c r="T1856" s="163"/>
      <c r="AT1856" s="158" t="s">
        <v>170</v>
      </c>
      <c r="AU1856" s="158" t="s">
        <v>92</v>
      </c>
      <c r="AV1856" s="13" t="s">
        <v>92</v>
      </c>
      <c r="AW1856" s="13" t="s">
        <v>39</v>
      </c>
      <c r="AX1856" s="13" t="s">
        <v>83</v>
      </c>
      <c r="AY1856" s="158" t="s">
        <v>161</v>
      </c>
    </row>
    <row r="1857" spans="2:51" s="13" customFormat="1" ht="11.25">
      <c r="B1857" s="157"/>
      <c r="D1857" s="151" t="s">
        <v>170</v>
      </c>
      <c r="E1857" s="158" t="s">
        <v>1</v>
      </c>
      <c r="F1857" s="159" t="s">
        <v>2264</v>
      </c>
      <c r="H1857" s="160">
        <v>3.895</v>
      </c>
      <c r="I1857" s="161"/>
      <c r="L1857" s="157"/>
      <c r="M1857" s="162"/>
      <c r="T1857" s="163"/>
      <c r="AT1857" s="158" t="s">
        <v>170</v>
      </c>
      <c r="AU1857" s="158" t="s">
        <v>92</v>
      </c>
      <c r="AV1857" s="13" t="s">
        <v>92</v>
      </c>
      <c r="AW1857" s="13" t="s">
        <v>39</v>
      </c>
      <c r="AX1857" s="13" t="s">
        <v>83</v>
      </c>
      <c r="AY1857" s="158" t="s">
        <v>161</v>
      </c>
    </row>
    <row r="1858" spans="2:51" s="13" customFormat="1" ht="11.25">
      <c r="B1858" s="157"/>
      <c r="D1858" s="151" t="s">
        <v>170</v>
      </c>
      <c r="E1858" s="158" t="s">
        <v>1</v>
      </c>
      <c r="F1858" s="159" t="s">
        <v>2265</v>
      </c>
      <c r="H1858" s="160">
        <v>3.895</v>
      </c>
      <c r="I1858" s="161"/>
      <c r="L1858" s="157"/>
      <c r="M1858" s="162"/>
      <c r="T1858" s="163"/>
      <c r="AT1858" s="158" t="s">
        <v>170</v>
      </c>
      <c r="AU1858" s="158" t="s">
        <v>92</v>
      </c>
      <c r="AV1858" s="13" t="s">
        <v>92</v>
      </c>
      <c r="AW1858" s="13" t="s">
        <v>39</v>
      </c>
      <c r="AX1858" s="13" t="s">
        <v>83</v>
      </c>
      <c r="AY1858" s="158" t="s">
        <v>161</v>
      </c>
    </row>
    <row r="1859" spans="2:51" s="13" customFormat="1" ht="11.25">
      <c r="B1859" s="157"/>
      <c r="D1859" s="151" t="s">
        <v>170</v>
      </c>
      <c r="E1859" s="158" t="s">
        <v>1</v>
      </c>
      <c r="F1859" s="159" t="s">
        <v>2266</v>
      </c>
      <c r="H1859" s="160">
        <v>1.8149999999999999</v>
      </c>
      <c r="I1859" s="161"/>
      <c r="L1859" s="157"/>
      <c r="M1859" s="162"/>
      <c r="T1859" s="163"/>
      <c r="AT1859" s="158" t="s">
        <v>170</v>
      </c>
      <c r="AU1859" s="158" t="s">
        <v>92</v>
      </c>
      <c r="AV1859" s="13" t="s">
        <v>92</v>
      </c>
      <c r="AW1859" s="13" t="s">
        <v>39</v>
      </c>
      <c r="AX1859" s="13" t="s">
        <v>83</v>
      </c>
      <c r="AY1859" s="158" t="s">
        <v>161</v>
      </c>
    </row>
    <row r="1860" spans="2:51" s="13" customFormat="1" ht="11.25">
      <c r="B1860" s="157"/>
      <c r="D1860" s="151" t="s">
        <v>170</v>
      </c>
      <c r="E1860" s="158" t="s">
        <v>1</v>
      </c>
      <c r="F1860" s="159" t="s">
        <v>2267</v>
      </c>
      <c r="H1860" s="160">
        <v>4.9450000000000003</v>
      </c>
      <c r="I1860" s="161"/>
      <c r="L1860" s="157"/>
      <c r="M1860" s="162"/>
      <c r="T1860" s="163"/>
      <c r="AT1860" s="158" t="s">
        <v>170</v>
      </c>
      <c r="AU1860" s="158" t="s">
        <v>92</v>
      </c>
      <c r="AV1860" s="13" t="s">
        <v>92</v>
      </c>
      <c r="AW1860" s="13" t="s">
        <v>39</v>
      </c>
      <c r="AX1860" s="13" t="s">
        <v>83</v>
      </c>
      <c r="AY1860" s="158" t="s">
        <v>161</v>
      </c>
    </row>
    <row r="1861" spans="2:51" s="15" customFormat="1" ht="11.25">
      <c r="B1861" s="174"/>
      <c r="D1861" s="151" t="s">
        <v>170</v>
      </c>
      <c r="E1861" s="175" t="s">
        <v>1</v>
      </c>
      <c r="F1861" s="176" t="s">
        <v>377</v>
      </c>
      <c r="H1861" s="177">
        <v>18.445</v>
      </c>
      <c r="I1861" s="178"/>
      <c r="L1861" s="174"/>
      <c r="M1861" s="179"/>
      <c r="T1861" s="180"/>
      <c r="AT1861" s="175" t="s">
        <v>170</v>
      </c>
      <c r="AU1861" s="175" t="s">
        <v>92</v>
      </c>
      <c r="AV1861" s="15" t="s">
        <v>100</v>
      </c>
      <c r="AW1861" s="15" t="s">
        <v>39</v>
      </c>
      <c r="AX1861" s="15" t="s">
        <v>83</v>
      </c>
      <c r="AY1861" s="175" t="s">
        <v>161</v>
      </c>
    </row>
    <row r="1862" spans="2:51" s="12" customFormat="1" ht="11.25">
      <c r="B1862" s="150"/>
      <c r="D1862" s="151" t="s">
        <v>170</v>
      </c>
      <c r="E1862" s="152" t="s">
        <v>1</v>
      </c>
      <c r="F1862" s="153" t="s">
        <v>2155</v>
      </c>
      <c r="H1862" s="152" t="s">
        <v>1</v>
      </c>
      <c r="I1862" s="154"/>
      <c r="L1862" s="150"/>
      <c r="M1862" s="155"/>
      <c r="T1862" s="156"/>
      <c r="AT1862" s="152" t="s">
        <v>170</v>
      </c>
      <c r="AU1862" s="152" t="s">
        <v>92</v>
      </c>
      <c r="AV1862" s="12" t="s">
        <v>90</v>
      </c>
      <c r="AW1862" s="12" t="s">
        <v>39</v>
      </c>
      <c r="AX1862" s="12" t="s">
        <v>83</v>
      </c>
      <c r="AY1862" s="152" t="s">
        <v>161</v>
      </c>
    </row>
    <row r="1863" spans="2:51" s="13" customFormat="1" ht="11.25">
      <c r="B1863" s="157"/>
      <c r="D1863" s="151" t="s">
        <v>170</v>
      </c>
      <c r="E1863" s="158" t="s">
        <v>1</v>
      </c>
      <c r="F1863" s="159" t="s">
        <v>2268</v>
      </c>
      <c r="H1863" s="160">
        <v>5.52</v>
      </c>
      <c r="I1863" s="161"/>
      <c r="L1863" s="157"/>
      <c r="M1863" s="162"/>
      <c r="T1863" s="163"/>
      <c r="AT1863" s="158" t="s">
        <v>170</v>
      </c>
      <c r="AU1863" s="158" t="s">
        <v>92</v>
      </c>
      <c r="AV1863" s="13" t="s">
        <v>92</v>
      </c>
      <c r="AW1863" s="13" t="s">
        <v>39</v>
      </c>
      <c r="AX1863" s="13" t="s">
        <v>83</v>
      </c>
      <c r="AY1863" s="158" t="s">
        <v>161</v>
      </c>
    </row>
    <row r="1864" spans="2:51" s="13" customFormat="1" ht="11.25">
      <c r="B1864" s="157"/>
      <c r="D1864" s="151" t="s">
        <v>170</v>
      </c>
      <c r="E1864" s="158" t="s">
        <v>1</v>
      </c>
      <c r="F1864" s="159" t="s">
        <v>2269</v>
      </c>
      <c r="H1864" s="160">
        <v>5.52</v>
      </c>
      <c r="I1864" s="161"/>
      <c r="L1864" s="157"/>
      <c r="M1864" s="162"/>
      <c r="T1864" s="163"/>
      <c r="AT1864" s="158" t="s">
        <v>170</v>
      </c>
      <c r="AU1864" s="158" t="s">
        <v>92</v>
      </c>
      <c r="AV1864" s="13" t="s">
        <v>92</v>
      </c>
      <c r="AW1864" s="13" t="s">
        <v>39</v>
      </c>
      <c r="AX1864" s="13" t="s">
        <v>83</v>
      </c>
      <c r="AY1864" s="158" t="s">
        <v>161</v>
      </c>
    </row>
    <row r="1865" spans="2:51" s="13" customFormat="1" ht="11.25">
      <c r="B1865" s="157"/>
      <c r="D1865" s="151" t="s">
        <v>170</v>
      </c>
      <c r="E1865" s="158" t="s">
        <v>1</v>
      </c>
      <c r="F1865" s="159" t="s">
        <v>2270</v>
      </c>
      <c r="H1865" s="160">
        <v>19.8</v>
      </c>
      <c r="I1865" s="161"/>
      <c r="L1865" s="157"/>
      <c r="M1865" s="162"/>
      <c r="T1865" s="163"/>
      <c r="AT1865" s="158" t="s">
        <v>170</v>
      </c>
      <c r="AU1865" s="158" t="s">
        <v>92</v>
      </c>
      <c r="AV1865" s="13" t="s">
        <v>92</v>
      </c>
      <c r="AW1865" s="13" t="s">
        <v>39</v>
      </c>
      <c r="AX1865" s="13" t="s">
        <v>83</v>
      </c>
      <c r="AY1865" s="158" t="s">
        <v>161</v>
      </c>
    </row>
    <row r="1866" spans="2:51" s="13" customFormat="1" ht="11.25">
      <c r="B1866" s="157"/>
      <c r="D1866" s="151" t="s">
        <v>170</v>
      </c>
      <c r="E1866" s="158" t="s">
        <v>1</v>
      </c>
      <c r="F1866" s="159" t="s">
        <v>2271</v>
      </c>
      <c r="H1866" s="160">
        <v>19.8</v>
      </c>
      <c r="I1866" s="161"/>
      <c r="L1866" s="157"/>
      <c r="M1866" s="162"/>
      <c r="T1866" s="163"/>
      <c r="AT1866" s="158" t="s">
        <v>170</v>
      </c>
      <c r="AU1866" s="158" t="s">
        <v>92</v>
      </c>
      <c r="AV1866" s="13" t="s">
        <v>92</v>
      </c>
      <c r="AW1866" s="13" t="s">
        <v>39</v>
      </c>
      <c r="AX1866" s="13" t="s">
        <v>83</v>
      </c>
      <c r="AY1866" s="158" t="s">
        <v>161</v>
      </c>
    </row>
    <row r="1867" spans="2:51" s="13" customFormat="1" ht="11.25">
      <c r="B1867" s="157"/>
      <c r="D1867" s="151" t="s">
        <v>170</v>
      </c>
      <c r="E1867" s="158" t="s">
        <v>1</v>
      </c>
      <c r="F1867" s="159" t="s">
        <v>2272</v>
      </c>
      <c r="H1867" s="160">
        <v>6.6</v>
      </c>
      <c r="I1867" s="161"/>
      <c r="L1867" s="157"/>
      <c r="M1867" s="162"/>
      <c r="T1867" s="163"/>
      <c r="AT1867" s="158" t="s">
        <v>170</v>
      </c>
      <c r="AU1867" s="158" t="s">
        <v>92</v>
      </c>
      <c r="AV1867" s="13" t="s">
        <v>92</v>
      </c>
      <c r="AW1867" s="13" t="s">
        <v>39</v>
      </c>
      <c r="AX1867" s="13" t="s">
        <v>83</v>
      </c>
      <c r="AY1867" s="158" t="s">
        <v>161</v>
      </c>
    </row>
    <row r="1868" spans="2:51" s="13" customFormat="1" ht="11.25">
      <c r="B1868" s="157"/>
      <c r="D1868" s="151" t="s">
        <v>170</v>
      </c>
      <c r="E1868" s="158" t="s">
        <v>1</v>
      </c>
      <c r="F1868" s="159" t="s">
        <v>2273</v>
      </c>
      <c r="H1868" s="160">
        <v>13.2</v>
      </c>
      <c r="I1868" s="161"/>
      <c r="L1868" s="157"/>
      <c r="M1868" s="162"/>
      <c r="T1868" s="163"/>
      <c r="AT1868" s="158" t="s">
        <v>170</v>
      </c>
      <c r="AU1868" s="158" t="s">
        <v>92</v>
      </c>
      <c r="AV1868" s="13" t="s">
        <v>92</v>
      </c>
      <c r="AW1868" s="13" t="s">
        <v>39</v>
      </c>
      <c r="AX1868" s="13" t="s">
        <v>83</v>
      </c>
      <c r="AY1868" s="158" t="s">
        <v>161</v>
      </c>
    </row>
    <row r="1869" spans="2:51" s="15" customFormat="1" ht="11.25">
      <c r="B1869" s="174"/>
      <c r="D1869" s="151" t="s">
        <v>170</v>
      </c>
      <c r="E1869" s="175" t="s">
        <v>1</v>
      </c>
      <c r="F1869" s="176" t="s">
        <v>377</v>
      </c>
      <c r="H1869" s="177">
        <v>70.44</v>
      </c>
      <c r="I1869" s="178"/>
      <c r="L1869" s="174"/>
      <c r="M1869" s="179"/>
      <c r="T1869" s="180"/>
      <c r="AT1869" s="175" t="s">
        <v>170</v>
      </c>
      <c r="AU1869" s="175" t="s">
        <v>92</v>
      </c>
      <c r="AV1869" s="15" t="s">
        <v>100</v>
      </c>
      <c r="AW1869" s="15" t="s">
        <v>39</v>
      </c>
      <c r="AX1869" s="15" t="s">
        <v>83</v>
      </c>
      <c r="AY1869" s="175" t="s">
        <v>161</v>
      </c>
    </row>
    <row r="1870" spans="2:51" s="12" customFormat="1" ht="11.25">
      <c r="B1870" s="150"/>
      <c r="D1870" s="151" t="s">
        <v>170</v>
      </c>
      <c r="E1870" s="152" t="s">
        <v>1</v>
      </c>
      <c r="F1870" s="153" t="s">
        <v>2178</v>
      </c>
      <c r="H1870" s="152" t="s">
        <v>1</v>
      </c>
      <c r="I1870" s="154"/>
      <c r="L1870" s="150"/>
      <c r="M1870" s="155"/>
      <c r="T1870" s="156"/>
      <c r="AT1870" s="152" t="s">
        <v>170</v>
      </c>
      <c r="AU1870" s="152" t="s">
        <v>92</v>
      </c>
      <c r="AV1870" s="12" t="s">
        <v>90</v>
      </c>
      <c r="AW1870" s="12" t="s">
        <v>39</v>
      </c>
      <c r="AX1870" s="12" t="s">
        <v>83</v>
      </c>
      <c r="AY1870" s="152" t="s">
        <v>161</v>
      </c>
    </row>
    <row r="1871" spans="2:51" s="13" customFormat="1" ht="11.25">
      <c r="B1871" s="157"/>
      <c r="D1871" s="151" t="s">
        <v>170</v>
      </c>
      <c r="E1871" s="158" t="s">
        <v>1</v>
      </c>
      <c r="F1871" s="159" t="s">
        <v>2274</v>
      </c>
      <c r="H1871" s="160">
        <v>15.6</v>
      </c>
      <c r="I1871" s="161"/>
      <c r="L1871" s="157"/>
      <c r="M1871" s="162"/>
      <c r="T1871" s="163"/>
      <c r="AT1871" s="158" t="s">
        <v>170</v>
      </c>
      <c r="AU1871" s="158" t="s">
        <v>92</v>
      </c>
      <c r="AV1871" s="13" t="s">
        <v>92</v>
      </c>
      <c r="AW1871" s="13" t="s">
        <v>39</v>
      </c>
      <c r="AX1871" s="13" t="s">
        <v>83</v>
      </c>
      <c r="AY1871" s="158" t="s">
        <v>161</v>
      </c>
    </row>
    <row r="1872" spans="2:51" s="13" customFormat="1" ht="11.25">
      <c r="B1872" s="157"/>
      <c r="D1872" s="151" t="s">
        <v>170</v>
      </c>
      <c r="E1872" s="158" t="s">
        <v>1</v>
      </c>
      <c r="F1872" s="159" t="s">
        <v>2275</v>
      </c>
      <c r="H1872" s="160">
        <v>6.72</v>
      </c>
      <c r="I1872" s="161"/>
      <c r="L1872" s="157"/>
      <c r="M1872" s="162"/>
      <c r="T1872" s="163"/>
      <c r="AT1872" s="158" t="s">
        <v>170</v>
      </c>
      <c r="AU1872" s="158" t="s">
        <v>92</v>
      </c>
      <c r="AV1872" s="13" t="s">
        <v>92</v>
      </c>
      <c r="AW1872" s="13" t="s">
        <v>39</v>
      </c>
      <c r="AX1872" s="13" t="s">
        <v>83</v>
      </c>
      <c r="AY1872" s="158" t="s">
        <v>161</v>
      </c>
    </row>
    <row r="1873" spans="2:51" s="13" customFormat="1" ht="11.25">
      <c r="B1873" s="157"/>
      <c r="D1873" s="151" t="s">
        <v>170</v>
      </c>
      <c r="E1873" s="158" t="s">
        <v>1</v>
      </c>
      <c r="F1873" s="159" t="s">
        <v>2276</v>
      </c>
      <c r="H1873" s="160">
        <v>16.2</v>
      </c>
      <c r="I1873" s="161"/>
      <c r="L1873" s="157"/>
      <c r="M1873" s="162"/>
      <c r="T1873" s="163"/>
      <c r="AT1873" s="158" t="s">
        <v>170</v>
      </c>
      <c r="AU1873" s="158" t="s">
        <v>92</v>
      </c>
      <c r="AV1873" s="13" t="s">
        <v>92</v>
      </c>
      <c r="AW1873" s="13" t="s">
        <v>39</v>
      </c>
      <c r="AX1873" s="13" t="s">
        <v>83</v>
      </c>
      <c r="AY1873" s="158" t="s">
        <v>161</v>
      </c>
    </row>
    <row r="1874" spans="2:51" s="13" customFormat="1" ht="11.25">
      <c r="B1874" s="157"/>
      <c r="D1874" s="151" t="s">
        <v>170</v>
      </c>
      <c r="E1874" s="158" t="s">
        <v>1</v>
      </c>
      <c r="F1874" s="159" t="s">
        <v>2277</v>
      </c>
      <c r="H1874" s="160">
        <v>5.76</v>
      </c>
      <c r="I1874" s="161"/>
      <c r="L1874" s="157"/>
      <c r="M1874" s="162"/>
      <c r="T1874" s="163"/>
      <c r="AT1874" s="158" t="s">
        <v>170</v>
      </c>
      <c r="AU1874" s="158" t="s">
        <v>92</v>
      </c>
      <c r="AV1874" s="13" t="s">
        <v>92</v>
      </c>
      <c r="AW1874" s="13" t="s">
        <v>39</v>
      </c>
      <c r="AX1874" s="13" t="s">
        <v>83</v>
      </c>
      <c r="AY1874" s="158" t="s">
        <v>161</v>
      </c>
    </row>
    <row r="1875" spans="2:51" s="13" customFormat="1" ht="11.25">
      <c r="B1875" s="157"/>
      <c r="D1875" s="151" t="s">
        <v>170</v>
      </c>
      <c r="E1875" s="158" t="s">
        <v>1</v>
      </c>
      <c r="F1875" s="159" t="s">
        <v>2278</v>
      </c>
      <c r="H1875" s="160">
        <v>3.6</v>
      </c>
      <c r="I1875" s="161"/>
      <c r="L1875" s="157"/>
      <c r="M1875" s="162"/>
      <c r="T1875" s="163"/>
      <c r="AT1875" s="158" t="s">
        <v>170</v>
      </c>
      <c r="AU1875" s="158" t="s">
        <v>92</v>
      </c>
      <c r="AV1875" s="13" t="s">
        <v>92</v>
      </c>
      <c r="AW1875" s="13" t="s">
        <v>39</v>
      </c>
      <c r="AX1875" s="13" t="s">
        <v>83</v>
      </c>
      <c r="AY1875" s="158" t="s">
        <v>161</v>
      </c>
    </row>
    <row r="1876" spans="2:51" s="13" customFormat="1" ht="11.25">
      <c r="B1876" s="157"/>
      <c r="D1876" s="151" t="s">
        <v>170</v>
      </c>
      <c r="E1876" s="158" t="s">
        <v>1</v>
      </c>
      <c r="F1876" s="159" t="s">
        <v>2279</v>
      </c>
      <c r="H1876" s="160">
        <v>19.8</v>
      </c>
      <c r="I1876" s="161"/>
      <c r="L1876" s="157"/>
      <c r="M1876" s="162"/>
      <c r="T1876" s="163"/>
      <c r="AT1876" s="158" t="s">
        <v>170</v>
      </c>
      <c r="AU1876" s="158" t="s">
        <v>92</v>
      </c>
      <c r="AV1876" s="13" t="s">
        <v>92</v>
      </c>
      <c r="AW1876" s="13" t="s">
        <v>39</v>
      </c>
      <c r="AX1876" s="13" t="s">
        <v>83</v>
      </c>
      <c r="AY1876" s="158" t="s">
        <v>161</v>
      </c>
    </row>
    <row r="1877" spans="2:51" s="13" customFormat="1" ht="11.25">
      <c r="B1877" s="157"/>
      <c r="D1877" s="151" t="s">
        <v>170</v>
      </c>
      <c r="E1877" s="158" t="s">
        <v>1</v>
      </c>
      <c r="F1877" s="159" t="s">
        <v>2280</v>
      </c>
      <c r="H1877" s="160">
        <v>19.8</v>
      </c>
      <c r="I1877" s="161"/>
      <c r="L1877" s="157"/>
      <c r="M1877" s="162"/>
      <c r="T1877" s="163"/>
      <c r="AT1877" s="158" t="s">
        <v>170</v>
      </c>
      <c r="AU1877" s="158" t="s">
        <v>92</v>
      </c>
      <c r="AV1877" s="13" t="s">
        <v>92</v>
      </c>
      <c r="AW1877" s="13" t="s">
        <v>39</v>
      </c>
      <c r="AX1877" s="13" t="s">
        <v>83</v>
      </c>
      <c r="AY1877" s="158" t="s">
        <v>161</v>
      </c>
    </row>
    <row r="1878" spans="2:51" s="13" customFormat="1" ht="11.25">
      <c r="B1878" s="157"/>
      <c r="D1878" s="151" t="s">
        <v>170</v>
      </c>
      <c r="E1878" s="158" t="s">
        <v>1</v>
      </c>
      <c r="F1878" s="159" t="s">
        <v>2281</v>
      </c>
      <c r="H1878" s="160">
        <v>19.8</v>
      </c>
      <c r="I1878" s="161"/>
      <c r="L1878" s="157"/>
      <c r="M1878" s="162"/>
      <c r="T1878" s="163"/>
      <c r="AT1878" s="158" t="s">
        <v>170</v>
      </c>
      <c r="AU1878" s="158" t="s">
        <v>92</v>
      </c>
      <c r="AV1878" s="13" t="s">
        <v>92</v>
      </c>
      <c r="AW1878" s="13" t="s">
        <v>39</v>
      </c>
      <c r="AX1878" s="13" t="s">
        <v>83</v>
      </c>
      <c r="AY1878" s="158" t="s">
        <v>161</v>
      </c>
    </row>
    <row r="1879" spans="2:51" s="15" customFormat="1" ht="11.25">
      <c r="B1879" s="174"/>
      <c r="D1879" s="151" t="s">
        <v>170</v>
      </c>
      <c r="E1879" s="175" t="s">
        <v>1</v>
      </c>
      <c r="F1879" s="176" t="s">
        <v>377</v>
      </c>
      <c r="H1879" s="177">
        <v>107.28</v>
      </c>
      <c r="I1879" s="178"/>
      <c r="L1879" s="174"/>
      <c r="M1879" s="179"/>
      <c r="T1879" s="180"/>
      <c r="AT1879" s="175" t="s">
        <v>170</v>
      </c>
      <c r="AU1879" s="175" t="s">
        <v>92</v>
      </c>
      <c r="AV1879" s="15" t="s">
        <v>100</v>
      </c>
      <c r="AW1879" s="15" t="s">
        <v>39</v>
      </c>
      <c r="AX1879" s="15" t="s">
        <v>83</v>
      </c>
      <c r="AY1879" s="175" t="s">
        <v>161</v>
      </c>
    </row>
    <row r="1880" spans="2:51" s="12" customFormat="1" ht="11.25">
      <c r="B1880" s="150"/>
      <c r="D1880" s="151" t="s">
        <v>170</v>
      </c>
      <c r="E1880" s="152" t="s">
        <v>1</v>
      </c>
      <c r="F1880" s="153" t="s">
        <v>2192</v>
      </c>
      <c r="H1880" s="152" t="s">
        <v>1</v>
      </c>
      <c r="I1880" s="154"/>
      <c r="L1880" s="150"/>
      <c r="M1880" s="155"/>
      <c r="T1880" s="156"/>
      <c r="AT1880" s="152" t="s">
        <v>170</v>
      </c>
      <c r="AU1880" s="152" t="s">
        <v>92</v>
      </c>
      <c r="AV1880" s="12" t="s">
        <v>90</v>
      </c>
      <c r="AW1880" s="12" t="s">
        <v>39</v>
      </c>
      <c r="AX1880" s="12" t="s">
        <v>83</v>
      </c>
      <c r="AY1880" s="152" t="s">
        <v>161</v>
      </c>
    </row>
    <row r="1881" spans="2:51" s="13" customFormat="1" ht="11.25">
      <c r="B1881" s="157"/>
      <c r="D1881" s="151" t="s">
        <v>170</v>
      </c>
      <c r="E1881" s="158" t="s">
        <v>1</v>
      </c>
      <c r="F1881" s="159" t="s">
        <v>2282</v>
      </c>
      <c r="H1881" s="160">
        <v>5.46</v>
      </c>
      <c r="I1881" s="161"/>
      <c r="L1881" s="157"/>
      <c r="M1881" s="162"/>
      <c r="T1881" s="163"/>
      <c r="AT1881" s="158" t="s">
        <v>170</v>
      </c>
      <c r="AU1881" s="158" t="s">
        <v>92</v>
      </c>
      <c r="AV1881" s="13" t="s">
        <v>92</v>
      </c>
      <c r="AW1881" s="13" t="s">
        <v>39</v>
      </c>
      <c r="AX1881" s="13" t="s">
        <v>83</v>
      </c>
      <c r="AY1881" s="158" t="s">
        <v>161</v>
      </c>
    </row>
    <row r="1882" spans="2:51" s="13" customFormat="1" ht="11.25">
      <c r="B1882" s="157"/>
      <c r="D1882" s="151" t="s">
        <v>170</v>
      </c>
      <c r="E1882" s="158" t="s">
        <v>1</v>
      </c>
      <c r="F1882" s="159" t="s">
        <v>2283</v>
      </c>
      <c r="H1882" s="160">
        <v>16.2</v>
      </c>
      <c r="I1882" s="161"/>
      <c r="L1882" s="157"/>
      <c r="M1882" s="162"/>
      <c r="T1882" s="163"/>
      <c r="AT1882" s="158" t="s">
        <v>170</v>
      </c>
      <c r="AU1882" s="158" t="s">
        <v>92</v>
      </c>
      <c r="AV1882" s="13" t="s">
        <v>92</v>
      </c>
      <c r="AW1882" s="13" t="s">
        <v>39</v>
      </c>
      <c r="AX1882" s="13" t="s">
        <v>83</v>
      </c>
      <c r="AY1882" s="158" t="s">
        <v>161</v>
      </c>
    </row>
    <row r="1883" spans="2:51" s="13" customFormat="1" ht="11.25">
      <c r="B1883" s="157"/>
      <c r="D1883" s="151" t="s">
        <v>170</v>
      </c>
      <c r="E1883" s="158" t="s">
        <v>1</v>
      </c>
      <c r="F1883" s="159" t="s">
        <v>2284</v>
      </c>
      <c r="H1883" s="160">
        <v>5.76</v>
      </c>
      <c r="I1883" s="161"/>
      <c r="L1883" s="157"/>
      <c r="M1883" s="162"/>
      <c r="T1883" s="163"/>
      <c r="AT1883" s="158" t="s">
        <v>170</v>
      </c>
      <c r="AU1883" s="158" t="s">
        <v>92</v>
      </c>
      <c r="AV1883" s="13" t="s">
        <v>92</v>
      </c>
      <c r="AW1883" s="13" t="s">
        <v>39</v>
      </c>
      <c r="AX1883" s="13" t="s">
        <v>83</v>
      </c>
      <c r="AY1883" s="158" t="s">
        <v>161</v>
      </c>
    </row>
    <row r="1884" spans="2:51" s="13" customFormat="1" ht="11.25">
      <c r="B1884" s="157"/>
      <c r="D1884" s="151" t="s">
        <v>170</v>
      </c>
      <c r="E1884" s="158" t="s">
        <v>1</v>
      </c>
      <c r="F1884" s="159" t="s">
        <v>2285</v>
      </c>
      <c r="H1884" s="160">
        <v>19.8</v>
      </c>
      <c r="I1884" s="161"/>
      <c r="L1884" s="157"/>
      <c r="M1884" s="162"/>
      <c r="T1884" s="163"/>
      <c r="AT1884" s="158" t="s">
        <v>170</v>
      </c>
      <c r="AU1884" s="158" t="s">
        <v>92</v>
      </c>
      <c r="AV1884" s="13" t="s">
        <v>92</v>
      </c>
      <c r="AW1884" s="13" t="s">
        <v>39</v>
      </c>
      <c r="AX1884" s="13" t="s">
        <v>83</v>
      </c>
      <c r="AY1884" s="158" t="s">
        <v>161</v>
      </c>
    </row>
    <row r="1885" spans="2:51" s="13" customFormat="1" ht="11.25">
      <c r="B1885" s="157"/>
      <c r="D1885" s="151" t="s">
        <v>170</v>
      </c>
      <c r="E1885" s="158" t="s">
        <v>1</v>
      </c>
      <c r="F1885" s="159" t="s">
        <v>2286</v>
      </c>
      <c r="H1885" s="160">
        <v>19.8</v>
      </c>
      <c r="I1885" s="161"/>
      <c r="L1885" s="157"/>
      <c r="M1885" s="162"/>
      <c r="T1885" s="163"/>
      <c r="AT1885" s="158" t="s">
        <v>170</v>
      </c>
      <c r="AU1885" s="158" t="s">
        <v>92</v>
      </c>
      <c r="AV1885" s="13" t="s">
        <v>92</v>
      </c>
      <c r="AW1885" s="13" t="s">
        <v>39</v>
      </c>
      <c r="AX1885" s="13" t="s">
        <v>83</v>
      </c>
      <c r="AY1885" s="158" t="s">
        <v>161</v>
      </c>
    </row>
    <row r="1886" spans="2:51" s="13" customFormat="1" ht="11.25">
      <c r="B1886" s="157"/>
      <c r="D1886" s="151" t="s">
        <v>170</v>
      </c>
      <c r="E1886" s="158" t="s">
        <v>1</v>
      </c>
      <c r="F1886" s="159" t="s">
        <v>2287</v>
      </c>
      <c r="H1886" s="160">
        <v>19.8</v>
      </c>
      <c r="I1886" s="161"/>
      <c r="L1886" s="157"/>
      <c r="M1886" s="162"/>
      <c r="T1886" s="163"/>
      <c r="AT1886" s="158" t="s">
        <v>170</v>
      </c>
      <c r="AU1886" s="158" t="s">
        <v>92</v>
      </c>
      <c r="AV1886" s="13" t="s">
        <v>92</v>
      </c>
      <c r="AW1886" s="13" t="s">
        <v>39</v>
      </c>
      <c r="AX1886" s="13" t="s">
        <v>83</v>
      </c>
      <c r="AY1886" s="158" t="s">
        <v>161</v>
      </c>
    </row>
    <row r="1887" spans="2:51" s="15" customFormat="1" ht="11.25">
      <c r="B1887" s="174"/>
      <c r="D1887" s="151" t="s">
        <v>170</v>
      </c>
      <c r="E1887" s="175" t="s">
        <v>1</v>
      </c>
      <c r="F1887" s="176" t="s">
        <v>377</v>
      </c>
      <c r="H1887" s="177">
        <v>86.82</v>
      </c>
      <c r="I1887" s="178"/>
      <c r="L1887" s="174"/>
      <c r="M1887" s="179"/>
      <c r="T1887" s="180"/>
      <c r="AT1887" s="175" t="s">
        <v>170</v>
      </c>
      <c r="AU1887" s="175" t="s">
        <v>92</v>
      </c>
      <c r="AV1887" s="15" t="s">
        <v>100</v>
      </c>
      <c r="AW1887" s="15" t="s">
        <v>39</v>
      </c>
      <c r="AX1887" s="15" t="s">
        <v>83</v>
      </c>
      <c r="AY1887" s="175" t="s">
        <v>161</v>
      </c>
    </row>
    <row r="1888" spans="2:51" s="12" customFormat="1" ht="11.25">
      <c r="B1888" s="150"/>
      <c r="D1888" s="151" t="s">
        <v>170</v>
      </c>
      <c r="E1888" s="152" t="s">
        <v>1</v>
      </c>
      <c r="F1888" s="153" t="s">
        <v>2205</v>
      </c>
      <c r="H1888" s="152" t="s">
        <v>1</v>
      </c>
      <c r="I1888" s="154"/>
      <c r="L1888" s="150"/>
      <c r="M1888" s="155"/>
      <c r="T1888" s="156"/>
      <c r="AT1888" s="152" t="s">
        <v>170</v>
      </c>
      <c r="AU1888" s="152" t="s">
        <v>92</v>
      </c>
      <c r="AV1888" s="12" t="s">
        <v>90</v>
      </c>
      <c r="AW1888" s="12" t="s">
        <v>39</v>
      </c>
      <c r="AX1888" s="12" t="s">
        <v>83</v>
      </c>
      <c r="AY1888" s="152" t="s">
        <v>161</v>
      </c>
    </row>
    <row r="1889" spans="2:65" s="13" customFormat="1" ht="11.25">
      <c r="B1889" s="157"/>
      <c r="D1889" s="151" t="s">
        <v>170</v>
      </c>
      <c r="E1889" s="158" t="s">
        <v>1</v>
      </c>
      <c r="F1889" s="159" t="s">
        <v>2288</v>
      </c>
      <c r="H1889" s="160">
        <v>12.92</v>
      </c>
      <c r="I1889" s="161"/>
      <c r="L1889" s="157"/>
      <c r="M1889" s="162"/>
      <c r="T1889" s="163"/>
      <c r="AT1889" s="158" t="s">
        <v>170</v>
      </c>
      <c r="AU1889" s="158" t="s">
        <v>92</v>
      </c>
      <c r="AV1889" s="13" t="s">
        <v>92</v>
      </c>
      <c r="AW1889" s="13" t="s">
        <v>39</v>
      </c>
      <c r="AX1889" s="13" t="s">
        <v>83</v>
      </c>
      <c r="AY1889" s="158" t="s">
        <v>161</v>
      </c>
    </row>
    <row r="1890" spans="2:65" s="13" customFormat="1" ht="11.25">
      <c r="B1890" s="157"/>
      <c r="D1890" s="151" t="s">
        <v>170</v>
      </c>
      <c r="E1890" s="158" t="s">
        <v>1</v>
      </c>
      <c r="F1890" s="159" t="s">
        <v>2289</v>
      </c>
      <c r="H1890" s="160">
        <v>4.37</v>
      </c>
      <c r="I1890" s="161"/>
      <c r="L1890" s="157"/>
      <c r="M1890" s="162"/>
      <c r="T1890" s="163"/>
      <c r="AT1890" s="158" t="s">
        <v>170</v>
      </c>
      <c r="AU1890" s="158" t="s">
        <v>92</v>
      </c>
      <c r="AV1890" s="13" t="s">
        <v>92</v>
      </c>
      <c r="AW1890" s="13" t="s">
        <v>39</v>
      </c>
      <c r="AX1890" s="13" t="s">
        <v>83</v>
      </c>
      <c r="AY1890" s="158" t="s">
        <v>161</v>
      </c>
    </row>
    <row r="1891" spans="2:65" s="13" customFormat="1" ht="11.25">
      <c r="B1891" s="157"/>
      <c r="D1891" s="151" t="s">
        <v>170</v>
      </c>
      <c r="E1891" s="158" t="s">
        <v>1</v>
      </c>
      <c r="F1891" s="159" t="s">
        <v>2290</v>
      </c>
      <c r="H1891" s="160">
        <v>4.37</v>
      </c>
      <c r="I1891" s="161"/>
      <c r="L1891" s="157"/>
      <c r="M1891" s="162"/>
      <c r="T1891" s="163"/>
      <c r="AT1891" s="158" t="s">
        <v>170</v>
      </c>
      <c r="AU1891" s="158" t="s">
        <v>92</v>
      </c>
      <c r="AV1891" s="13" t="s">
        <v>92</v>
      </c>
      <c r="AW1891" s="13" t="s">
        <v>39</v>
      </c>
      <c r="AX1891" s="13" t="s">
        <v>83</v>
      </c>
      <c r="AY1891" s="158" t="s">
        <v>161</v>
      </c>
    </row>
    <row r="1892" spans="2:65" s="15" customFormat="1" ht="11.25">
      <c r="B1892" s="174"/>
      <c r="D1892" s="151" t="s">
        <v>170</v>
      </c>
      <c r="E1892" s="175" t="s">
        <v>1</v>
      </c>
      <c r="F1892" s="176" t="s">
        <v>377</v>
      </c>
      <c r="H1892" s="177">
        <v>21.66</v>
      </c>
      <c r="I1892" s="178"/>
      <c r="L1892" s="174"/>
      <c r="M1892" s="179"/>
      <c r="T1892" s="180"/>
      <c r="AT1892" s="175" t="s">
        <v>170</v>
      </c>
      <c r="AU1892" s="175" t="s">
        <v>92</v>
      </c>
      <c r="AV1892" s="15" t="s">
        <v>100</v>
      </c>
      <c r="AW1892" s="15" t="s">
        <v>39</v>
      </c>
      <c r="AX1892" s="15" t="s">
        <v>83</v>
      </c>
      <c r="AY1892" s="175" t="s">
        <v>161</v>
      </c>
    </row>
    <row r="1893" spans="2:65" s="14" customFormat="1" ht="11.25">
      <c r="B1893" s="167"/>
      <c r="D1893" s="151" t="s">
        <v>170</v>
      </c>
      <c r="E1893" s="168" t="s">
        <v>1</v>
      </c>
      <c r="F1893" s="169" t="s">
        <v>237</v>
      </c>
      <c r="H1893" s="170">
        <v>304.64499999999998</v>
      </c>
      <c r="I1893" s="171"/>
      <c r="L1893" s="167"/>
      <c r="M1893" s="172"/>
      <c r="T1893" s="173"/>
      <c r="AT1893" s="168" t="s">
        <v>170</v>
      </c>
      <c r="AU1893" s="168" t="s">
        <v>92</v>
      </c>
      <c r="AV1893" s="14" t="s">
        <v>168</v>
      </c>
      <c r="AW1893" s="14" t="s">
        <v>39</v>
      </c>
      <c r="AX1893" s="14" t="s">
        <v>90</v>
      </c>
      <c r="AY1893" s="168" t="s">
        <v>161</v>
      </c>
    </row>
    <row r="1894" spans="2:65" s="1" customFormat="1" ht="37.9" customHeight="1">
      <c r="B1894" s="33"/>
      <c r="C1894" s="181" t="s">
        <v>1541</v>
      </c>
      <c r="D1894" s="181" t="s">
        <v>529</v>
      </c>
      <c r="E1894" s="182" t="s">
        <v>2291</v>
      </c>
      <c r="F1894" s="183" t="s">
        <v>2292</v>
      </c>
      <c r="G1894" s="184" t="s">
        <v>245</v>
      </c>
      <c r="H1894" s="185">
        <v>3</v>
      </c>
      <c r="I1894" s="186"/>
      <c r="J1894" s="187">
        <f>ROUND(I1894*H1894,2)</f>
        <v>0</v>
      </c>
      <c r="K1894" s="183" t="s">
        <v>230</v>
      </c>
      <c r="L1894" s="188"/>
      <c r="M1894" s="189" t="s">
        <v>1</v>
      </c>
      <c r="N1894" s="190" t="s">
        <v>48</v>
      </c>
      <c r="P1894" s="146">
        <f>O1894*H1894</f>
        <v>0</v>
      </c>
      <c r="Q1894" s="146">
        <v>3.0699999999999998E-3</v>
      </c>
      <c r="R1894" s="146">
        <f>Q1894*H1894</f>
        <v>9.2099999999999994E-3</v>
      </c>
      <c r="S1894" s="146">
        <v>0</v>
      </c>
      <c r="T1894" s="147">
        <f>S1894*H1894</f>
        <v>0</v>
      </c>
      <c r="AR1894" s="148" t="s">
        <v>314</v>
      </c>
      <c r="AT1894" s="148" t="s">
        <v>529</v>
      </c>
      <c r="AU1894" s="148" t="s">
        <v>92</v>
      </c>
      <c r="AY1894" s="17" t="s">
        <v>161</v>
      </c>
      <c r="BE1894" s="149">
        <f>IF(N1894="základní",J1894,0)</f>
        <v>0</v>
      </c>
      <c r="BF1894" s="149">
        <f>IF(N1894="snížená",J1894,0)</f>
        <v>0</v>
      </c>
      <c r="BG1894" s="149">
        <f>IF(N1894="zákl. přenesená",J1894,0)</f>
        <v>0</v>
      </c>
      <c r="BH1894" s="149">
        <f>IF(N1894="sníž. přenesená",J1894,0)</f>
        <v>0</v>
      </c>
      <c r="BI1894" s="149">
        <f>IF(N1894="nulová",J1894,0)</f>
        <v>0</v>
      </c>
      <c r="BJ1894" s="17" t="s">
        <v>90</v>
      </c>
      <c r="BK1894" s="149">
        <f>ROUND(I1894*H1894,2)</f>
        <v>0</v>
      </c>
      <c r="BL1894" s="17" t="s">
        <v>242</v>
      </c>
      <c r="BM1894" s="148" t="s">
        <v>2293</v>
      </c>
    </row>
    <row r="1895" spans="2:65" s="1" customFormat="1" ht="19.5">
      <c r="B1895" s="33"/>
      <c r="D1895" s="151" t="s">
        <v>182</v>
      </c>
      <c r="F1895" s="164" t="s">
        <v>2294</v>
      </c>
      <c r="I1895" s="165"/>
      <c r="L1895" s="33"/>
      <c r="M1895" s="166"/>
      <c r="T1895" s="57"/>
      <c r="AT1895" s="17" t="s">
        <v>182</v>
      </c>
      <c r="AU1895" s="17" t="s">
        <v>92</v>
      </c>
    </row>
    <row r="1896" spans="2:65" s="12" customFormat="1" ht="11.25">
      <c r="B1896" s="150"/>
      <c r="D1896" s="151" t="s">
        <v>170</v>
      </c>
      <c r="E1896" s="152" t="s">
        <v>1</v>
      </c>
      <c r="F1896" s="153" t="s">
        <v>2119</v>
      </c>
      <c r="H1896" s="152" t="s">
        <v>1</v>
      </c>
      <c r="I1896" s="154"/>
      <c r="L1896" s="150"/>
      <c r="M1896" s="155"/>
      <c r="T1896" s="156"/>
      <c r="AT1896" s="152" t="s">
        <v>170</v>
      </c>
      <c r="AU1896" s="152" t="s">
        <v>92</v>
      </c>
      <c r="AV1896" s="12" t="s">
        <v>90</v>
      </c>
      <c r="AW1896" s="12" t="s">
        <v>39</v>
      </c>
      <c r="AX1896" s="12" t="s">
        <v>83</v>
      </c>
      <c r="AY1896" s="152" t="s">
        <v>161</v>
      </c>
    </row>
    <row r="1897" spans="2:65" s="13" customFormat="1" ht="11.25">
      <c r="B1897" s="157"/>
      <c r="D1897" s="151" t="s">
        <v>170</v>
      </c>
      <c r="E1897" s="158" t="s">
        <v>1</v>
      </c>
      <c r="F1897" s="159" t="s">
        <v>2295</v>
      </c>
      <c r="H1897" s="160">
        <v>1</v>
      </c>
      <c r="I1897" s="161"/>
      <c r="L1897" s="157"/>
      <c r="M1897" s="162"/>
      <c r="T1897" s="163"/>
      <c r="AT1897" s="158" t="s">
        <v>170</v>
      </c>
      <c r="AU1897" s="158" t="s">
        <v>92</v>
      </c>
      <c r="AV1897" s="13" t="s">
        <v>92</v>
      </c>
      <c r="AW1897" s="13" t="s">
        <v>39</v>
      </c>
      <c r="AX1897" s="13" t="s">
        <v>83</v>
      </c>
      <c r="AY1897" s="158" t="s">
        <v>161</v>
      </c>
    </row>
    <row r="1898" spans="2:65" s="13" customFormat="1" ht="11.25">
      <c r="B1898" s="157"/>
      <c r="D1898" s="151" t="s">
        <v>170</v>
      </c>
      <c r="E1898" s="158" t="s">
        <v>1</v>
      </c>
      <c r="F1898" s="159" t="s">
        <v>2296</v>
      </c>
      <c r="H1898" s="160">
        <v>1</v>
      </c>
      <c r="I1898" s="161"/>
      <c r="L1898" s="157"/>
      <c r="M1898" s="162"/>
      <c r="T1898" s="163"/>
      <c r="AT1898" s="158" t="s">
        <v>170</v>
      </c>
      <c r="AU1898" s="158" t="s">
        <v>92</v>
      </c>
      <c r="AV1898" s="13" t="s">
        <v>92</v>
      </c>
      <c r="AW1898" s="13" t="s">
        <v>39</v>
      </c>
      <c r="AX1898" s="13" t="s">
        <v>83</v>
      </c>
      <c r="AY1898" s="158" t="s">
        <v>161</v>
      </c>
    </row>
    <row r="1899" spans="2:65" s="13" customFormat="1" ht="11.25">
      <c r="B1899" s="157"/>
      <c r="D1899" s="151" t="s">
        <v>170</v>
      </c>
      <c r="E1899" s="158" t="s">
        <v>1</v>
      </c>
      <c r="F1899" s="159" t="s">
        <v>2297</v>
      </c>
      <c r="H1899" s="160">
        <v>1</v>
      </c>
      <c r="I1899" s="161"/>
      <c r="L1899" s="157"/>
      <c r="M1899" s="162"/>
      <c r="T1899" s="163"/>
      <c r="AT1899" s="158" t="s">
        <v>170</v>
      </c>
      <c r="AU1899" s="158" t="s">
        <v>92</v>
      </c>
      <c r="AV1899" s="13" t="s">
        <v>92</v>
      </c>
      <c r="AW1899" s="13" t="s">
        <v>39</v>
      </c>
      <c r="AX1899" s="13" t="s">
        <v>83</v>
      </c>
      <c r="AY1899" s="158" t="s">
        <v>161</v>
      </c>
    </row>
    <row r="1900" spans="2:65" s="14" customFormat="1" ht="11.25">
      <c r="B1900" s="167"/>
      <c r="D1900" s="151" t="s">
        <v>170</v>
      </c>
      <c r="E1900" s="168" t="s">
        <v>1</v>
      </c>
      <c r="F1900" s="169" t="s">
        <v>237</v>
      </c>
      <c r="H1900" s="170">
        <v>3</v>
      </c>
      <c r="I1900" s="171"/>
      <c r="L1900" s="167"/>
      <c r="M1900" s="172"/>
      <c r="T1900" s="173"/>
      <c r="AT1900" s="168" t="s">
        <v>170</v>
      </c>
      <c r="AU1900" s="168" t="s">
        <v>92</v>
      </c>
      <c r="AV1900" s="14" t="s">
        <v>168</v>
      </c>
      <c r="AW1900" s="14" t="s">
        <v>39</v>
      </c>
      <c r="AX1900" s="14" t="s">
        <v>90</v>
      </c>
      <c r="AY1900" s="168" t="s">
        <v>161</v>
      </c>
    </row>
    <row r="1901" spans="2:65" s="1" customFormat="1" ht="37.9" customHeight="1">
      <c r="B1901" s="33"/>
      <c r="C1901" s="181" t="s">
        <v>2298</v>
      </c>
      <c r="D1901" s="181" t="s">
        <v>529</v>
      </c>
      <c r="E1901" s="182" t="s">
        <v>2299</v>
      </c>
      <c r="F1901" s="183" t="s">
        <v>2300</v>
      </c>
      <c r="G1901" s="184" t="s">
        <v>245</v>
      </c>
      <c r="H1901" s="185">
        <v>1</v>
      </c>
      <c r="I1901" s="186"/>
      <c r="J1901" s="187">
        <f>ROUND(I1901*H1901,2)</f>
        <v>0</v>
      </c>
      <c r="K1901" s="183" t="s">
        <v>230</v>
      </c>
      <c r="L1901" s="188"/>
      <c r="M1901" s="189" t="s">
        <v>1</v>
      </c>
      <c r="N1901" s="190" t="s">
        <v>48</v>
      </c>
      <c r="P1901" s="146">
        <f>O1901*H1901</f>
        <v>0</v>
      </c>
      <c r="Q1901" s="146">
        <v>3.0699999999999998E-3</v>
      </c>
      <c r="R1901" s="146">
        <f>Q1901*H1901</f>
        <v>3.0699999999999998E-3</v>
      </c>
      <c r="S1901" s="146">
        <v>0</v>
      </c>
      <c r="T1901" s="147">
        <f>S1901*H1901</f>
        <v>0</v>
      </c>
      <c r="AR1901" s="148" t="s">
        <v>314</v>
      </c>
      <c r="AT1901" s="148" t="s">
        <v>529</v>
      </c>
      <c r="AU1901" s="148" t="s">
        <v>92</v>
      </c>
      <c r="AY1901" s="17" t="s">
        <v>161</v>
      </c>
      <c r="BE1901" s="149">
        <f>IF(N1901="základní",J1901,0)</f>
        <v>0</v>
      </c>
      <c r="BF1901" s="149">
        <f>IF(N1901="snížená",J1901,0)</f>
        <v>0</v>
      </c>
      <c r="BG1901" s="149">
        <f>IF(N1901="zákl. přenesená",J1901,0)</f>
        <v>0</v>
      </c>
      <c r="BH1901" s="149">
        <f>IF(N1901="sníž. přenesená",J1901,0)</f>
        <v>0</v>
      </c>
      <c r="BI1901" s="149">
        <f>IF(N1901="nulová",J1901,0)</f>
        <v>0</v>
      </c>
      <c r="BJ1901" s="17" t="s">
        <v>90</v>
      </c>
      <c r="BK1901" s="149">
        <f>ROUND(I1901*H1901,2)</f>
        <v>0</v>
      </c>
      <c r="BL1901" s="17" t="s">
        <v>242</v>
      </c>
      <c r="BM1901" s="148" t="s">
        <v>2301</v>
      </c>
    </row>
    <row r="1902" spans="2:65" s="1" customFormat="1" ht="19.5">
      <c r="B1902" s="33"/>
      <c r="D1902" s="151" t="s">
        <v>182</v>
      </c>
      <c r="F1902" s="164" t="s">
        <v>2294</v>
      </c>
      <c r="I1902" s="165"/>
      <c r="L1902" s="33"/>
      <c r="M1902" s="166"/>
      <c r="T1902" s="57"/>
      <c r="AT1902" s="17" t="s">
        <v>182</v>
      </c>
      <c r="AU1902" s="17" t="s">
        <v>92</v>
      </c>
    </row>
    <row r="1903" spans="2:65" s="12" customFormat="1" ht="11.25">
      <c r="B1903" s="150"/>
      <c r="D1903" s="151" t="s">
        <v>170</v>
      </c>
      <c r="E1903" s="152" t="s">
        <v>1</v>
      </c>
      <c r="F1903" s="153" t="s">
        <v>2119</v>
      </c>
      <c r="H1903" s="152" t="s">
        <v>1</v>
      </c>
      <c r="I1903" s="154"/>
      <c r="L1903" s="150"/>
      <c r="M1903" s="155"/>
      <c r="T1903" s="156"/>
      <c r="AT1903" s="152" t="s">
        <v>170</v>
      </c>
      <c r="AU1903" s="152" t="s">
        <v>92</v>
      </c>
      <c r="AV1903" s="12" t="s">
        <v>90</v>
      </c>
      <c r="AW1903" s="12" t="s">
        <v>39</v>
      </c>
      <c r="AX1903" s="12" t="s">
        <v>83</v>
      </c>
      <c r="AY1903" s="152" t="s">
        <v>161</v>
      </c>
    </row>
    <row r="1904" spans="2:65" s="13" customFormat="1" ht="11.25">
      <c r="B1904" s="157"/>
      <c r="D1904" s="151" t="s">
        <v>170</v>
      </c>
      <c r="E1904" s="158" t="s">
        <v>1</v>
      </c>
      <c r="F1904" s="159" t="s">
        <v>2297</v>
      </c>
      <c r="H1904" s="160">
        <v>1</v>
      </c>
      <c r="I1904" s="161"/>
      <c r="L1904" s="157"/>
      <c r="M1904" s="162"/>
      <c r="T1904" s="163"/>
      <c r="AT1904" s="158" t="s">
        <v>170</v>
      </c>
      <c r="AU1904" s="158" t="s">
        <v>92</v>
      </c>
      <c r="AV1904" s="13" t="s">
        <v>92</v>
      </c>
      <c r="AW1904" s="13" t="s">
        <v>39</v>
      </c>
      <c r="AX1904" s="13" t="s">
        <v>90</v>
      </c>
      <c r="AY1904" s="158" t="s">
        <v>161</v>
      </c>
    </row>
    <row r="1905" spans="2:65" s="1" customFormat="1" ht="37.9" customHeight="1">
      <c r="B1905" s="33"/>
      <c r="C1905" s="181" t="s">
        <v>1544</v>
      </c>
      <c r="D1905" s="181" t="s">
        <v>529</v>
      </c>
      <c r="E1905" s="182" t="s">
        <v>2302</v>
      </c>
      <c r="F1905" s="183" t="s">
        <v>2303</v>
      </c>
      <c r="G1905" s="184" t="s">
        <v>245</v>
      </c>
      <c r="H1905" s="185">
        <v>1</v>
      </c>
      <c r="I1905" s="186"/>
      <c r="J1905" s="187">
        <f>ROUND(I1905*H1905,2)</f>
        <v>0</v>
      </c>
      <c r="K1905" s="183" t="s">
        <v>230</v>
      </c>
      <c r="L1905" s="188"/>
      <c r="M1905" s="189" t="s">
        <v>1</v>
      </c>
      <c r="N1905" s="190" t="s">
        <v>48</v>
      </c>
      <c r="P1905" s="146">
        <f>O1905*H1905</f>
        <v>0</v>
      </c>
      <c r="Q1905" s="146">
        <v>3.0699999999999998E-3</v>
      </c>
      <c r="R1905" s="146">
        <f>Q1905*H1905</f>
        <v>3.0699999999999998E-3</v>
      </c>
      <c r="S1905" s="146">
        <v>0</v>
      </c>
      <c r="T1905" s="147">
        <f>S1905*H1905</f>
        <v>0</v>
      </c>
      <c r="AR1905" s="148" t="s">
        <v>314</v>
      </c>
      <c r="AT1905" s="148" t="s">
        <v>529</v>
      </c>
      <c r="AU1905" s="148" t="s">
        <v>92</v>
      </c>
      <c r="AY1905" s="17" t="s">
        <v>161</v>
      </c>
      <c r="BE1905" s="149">
        <f>IF(N1905="základní",J1905,0)</f>
        <v>0</v>
      </c>
      <c r="BF1905" s="149">
        <f>IF(N1905="snížená",J1905,0)</f>
        <v>0</v>
      </c>
      <c r="BG1905" s="149">
        <f>IF(N1905="zákl. přenesená",J1905,0)</f>
        <v>0</v>
      </c>
      <c r="BH1905" s="149">
        <f>IF(N1905="sníž. přenesená",J1905,0)</f>
        <v>0</v>
      </c>
      <c r="BI1905" s="149">
        <f>IF(N1905="nulová",J1905,0)</f>
        <v>0</v>
      </c>
      <c r="BJ1905" s="17" t="s">
        <v>90</v>
      </c>
      <c r="BK1905" s="149">
        <f>ROUND(I1905*H1905,2)</f>
        <v>0</v>
      </c>
      <c r="BL1905" s="17" t="s">
        <v>242</v>
      </c>
      <c r="BM1905" s="148" t="s">
        <v>2304</v>
      </c>
    </row>
    <row r="1906" spans="2:65" s="1" customFormat="1" ht="19.5">
      <c r="B1906" s="33"/>
      <c r="D1906" s="151" t="s">
        <v>182</v>
      </c>
      <c r="F1906" s="164" t="s">
        <v>2294</v>
      </c>
      <c r="I1906" s="165"/>
      <c r="L1906" s="33"/>
      <c r="M1906" s="166"/>
      <c r="T1906" s="57"/>
      <c r="AT1906" s="17" t="s">
        <v>182</v>
      </c>
      <c r="AU1906" s="17" t="s">
        <v>92</v>
      </c>
    </row>
    <row r="1907" spans="2:65" s="12" customFormat="1" ht="11.25">
      <c r="B1907" s="150"/>
      <c r="D1907" s="151" t="s">
        <v>170</v>
      </c>
      <c r="E1907" s="152" t="s">
        <v>1</v>
      </c>
      <c r="F1907" s="153" t="s">
        <v>2119</v>
      </c>
      <c r="H1907" s="152" t="s">
        <v>1</v>
      </c>
      <c r="I1907" s="154"/>
      <c r="L1907" s="150"/>
      <c r="M1907" s="155"/>
      <c r="T1907" s="156"/>
      <c r="AT1907" s="152" t="s">
        <v>170</v>
      </c>
      <c r="AU1907" s="152" t="s">
        <v>92</v>
      </c>
      <c r="AV1907" s="12" t="s">
        <v>90</v>
      </c>
      <c r="AW1907" s="12" t="s">
        <v>39</v>
      </c>
      <c r="AX1907" s="12" t="s">
        <v>83</v>
      </c>
      <c r="AY1907" s="152" t="s">
        <v>161</v>
      </c>
    </row>
    <row r="1908" spans="2:65" s="13" customFormat="1" ht="11.25">
      <c r="B1908" s="157"/>
      <c r="D1908" s="151" t="s">
        <v>170</v>
      </c>
      <c r="E1908" s="158" t="s">
        <v>1</v>
      </c>
      <c r="F1908" s="159" t="s">
        <v>2305</v>
      </c>
      <c r="H1908" s="160">
        <v>1</v>
      </c>
      <c r="I1908" s="161"/>
      <c r="L1908" s="157"/>
      <c r="M1908" s="162"/>
      <c r="T1908" s="163"/>
      <c r="AT1908" s="158" t="s">
        <v>170</v>
      </c>
      <c r="AU1908" s="158" t="s">
        <v>92</v>
      </c>
      <c r="AV1908" s="13" t="s">
        <v>92</v>
      </c>
      <c r="AW1908" s="13" t="s">
        <v>39</v>
      </c>
      <c r="AX1908" s="13" t="s">
        <v>90</v>
      </c>
      <c r="AY1908" s="158" t="s">
        <v>161</v>
      </c>
    </row>
    <row r="1909" spans="2:65" s="1" customFormat="1" ht="37.9" customHeight="1">
      <c r="B1909" s="33"/>
      <c r="C1909" s="181" t="s">
        <v>2306</v>
      </c>
      <c r="D1909" s="181" t="s">
        <v>529</v>
      </c>
      <c r="E1909" s="182" t="s">
        <v>2307</v>
      </c>
      <c r="F1909" s="183" t="s">
        <v>2308</v>
      </c>
      <c r="G1909" s="184" t="s">
        <v>245</v>
      </c>
      <c r="H1909" s="185">
        <v>2</v>
      </c>
      <c r="I1909" s="186"/>
      <c r="J1909" s="187">
        <f>ROUND(I1909*H1909,2)</f>
        <v>0</v>
      </c>
      <c r="K1909" s="183" t="s">
        <v>230</v>
      </c>
      <c r="L1909" s="188"/>
      <c r="M1909" s="189" t="s">
        <v>1</v>
      </c>
      <c r="N1909" s="190" t="s">
        <v>48</v>
      </c>
      <c r="P1909" s="146">
        <f>O1909*H1909</f>
        <v>0</v>
      </c>
      <c r="Q1909" s="146">
        <v>3.0699999999999998E-3</v>
      </c>
      <c r="R1909" s="146">
        <f>Q1909*H1909</f>
        <v>6.1399999999999996E-3</v>
      </c>
      <c r="S1909" s="146">
        <v>0</v>
      </c>
      <c r="T1909" s="147">
        <f>S1909*H1909</f>
        <v>0</v>
      </c>
      <c r="AR1909" s="148" t="s">
        <v>314</v>
      </c>
      <c r="AT1909" s="148" t="s">
        <v>529</v>
      </c>
      <c r="AU1909" s="148" t="s">
        <v>92</v>
      </c>
      <c r="AY1909" s="17" t="s">
        <v>161</v>
      </c>
      <c r="BE1909" s="149">
        <f>IF(N1909="základní",J1909,0)</f>
        <v>0</v>
      </c>
      <c r="BF1909" s="149">
        <f>IF(N1909="snížená",J1909,0)</f>
        <v>0</v>
      </c>
      <c r="BG1909" s="149">
        <f>IF(N1909="zákl. přenesená",J1909,0)</f>
        <v>0</v>
      </c>
      <c r="BH1909" s="149">
        <f>IF(N1909="sníž. přenesená",J1909,0)</f>
        <v>0</v>
      </c>
      <c r="BI1909" s="149">
        <f>IF(N1909="nulová",J1909,0)</f>
        <v>0</v>
      </c>
      <c r="BJ1909" s="17" t="s">
        <v>90</v>
      </c>
      <c r="BK1909" s="149">
        <f>ROUND(I1909*H1909,2)</f>
        <v>0</v>
      </c>
      <c r="BL1909" s="17" t="s">
        <v>242</v>
      </c>
      <c r="BM1909" s="148" t="s">
        <v>2309</v>
      </c>
    </row>
    <row r="1910" spans="2:65" s="1" customFormat="1" ht="19.5">
      <c r="B1910" s="33"/>
      <c r="D1910" s="151" t="s">
        <v>182</v>
      </c>
      <c r="F1910" s="164" t="s">
        <v>2294</v>
      </c>
      <c r="I1910" s="165"/>
      <c r="L1910" s="33"/>
      <c r="M1910" s="166"/>
      <c r="T1910" s="57"/>
      <c r="AT1910" s="17" t="s">
        <v>182</v>
      </c>
      <c r="AU1910" s="17" t="s">
        <v>92</v>
      </c>
    </row>
    <row r="1911" spans="2:65" s="12" customFormat="1" ht="11.25">
      <c r="B1911" s="150"/>
      <c r="D1911" s="151" t="s">
        <v>170</v>
      </c>
      <c r="E1911" s="152" t="s">
        <v>1</v>
      </c>
      <c r="F1911" s="153" t="s">
        <v>2155</v>
      </c>
      <c r="H1911" s="152" t="s">
        <v>1</v>
      </c>
      <c r="I1911" s="154"/>
      <c r="L1911" s="150"/>
      <c r="M1911" s="155"/>
      <c r="T1911" s="156"/>
      <c r="AT1911" s="152" t="s">
        <v>170</v>
      </c>
      <c r="AU1911" s="152" t="s">
        <v>92</v>
      </c>
      <c r="AV1911" s="12" t="s">
        <v>90</v>
      </c>
      <c r="AW1911" s="12" t="s">
        <v>39</v>
      </c>
      <c r="AX1911" s="12" t="s">
        <v>83</v>
      </c>
      <c r="AY1911" s="152" t="s">
        <v>161</v>
      </c>
    </row>
    <row r="1912" spans="2:65" s="13" customFormat="1" ht="11.25">
      <c r="B1912" s="157"/>
      <c r="D1912" s="151" t="s">
        <v>170</v>
      </c>
      <c r="E1912" s="158" t="s">
        <v>1</v>
      </c>
      <c r="F1912" s="159" t="s">
        <v>2310</v>
      </c>
      <c r="H1912" s="160">
        <v>1</v>
      </c>
      <c r="I1912" s="161"/>
      <c r="L1912" s="157"/>
      <c r="M1912" s="162"/>
      <c r="T1912" s="163"/>
      <c r="AT1912" s="158" t="s">
        <v>170</v>
      </c>
      <c r="AU1912" s="158" t="s">
        <v>92</v>
      </c>
      <c r="AV1912" s="13" t="s">
        <v>92</v>
      </c>
      <c r="AW1912" s="13" t="s">
        <v>39</v>
      </c>
      <c r="AX1912" s="13" t="s">
        <v>83</v>
      </c>
      <c r="AY1912" s="158" t="s">
        <v>161</v>
      </c>
    </row>
    <row r="1913" spans="2:65" s="13" customFormat="1" ht="11.25">
      <c r="B1913" s="157"/>
      <c r="D1913" s="151" t="s">
        <v>170</v>
      </c>
      <c r="E1913" s="158" t="s">
        <v>1</v>
      </c>
      <c r="F1913" s="159" t="s">
        <v>2311</v>
      </c>
      <c r="H1913" s="160">
        <v>1</v>
      </c>
      <c r="I1913" s="161"/>
      <c r="L1913" s="157"/>
      <c r="M1913" s="162"/>
      <c r="T1913" s="163"/>
      <c r="AT1913" s="158" t="s">
        <v>170</v>
      </c>
      <c r="AU1913" s="158" t="s">
        <v>92</v>
      </c>
      <c r="AV1913" s="13" t="s">
        <v>92</v>
      </c>
      <c r="AW1913" s="13" t="s">
        <v>39</v>
      </c>
      <c r="AX1913" s="13" t="s">
        <v>83</v>
      </c>
      <c r="AY1913" s="158" t="s">
        <v>161</v>
      </c>
    </row>
    <row r="1914" spans="2:65" s="14" customFormat="1" ht="11.25">
      <c r="B1914" s="167"/>
      <c r="D1914" s="151" t="s">
        <v>170</v>
      </c>
      <c r="E1914" s="168" t="s">
        <v>1</v>
      </c>
      <c r="F1914" s="169" t="s">
        <v>237</v>
      </c>
      <c r="H1914" s="170">
        <v>2</v>
      </c>
      <c r="I1914" s="171"/>
      <c r="L1914" s="167"/>
      <c r="M1914" s="172"/>
      <c r="T1914" s="173"/>
      <c r="AT1914" s="168" t="s">
        <v>170</v>
      </c>
      <c r="AU1914" s="168" t="s">
        <v>92</v>
      </c>
      <c r="AV1914" s="14" t="s">
        <v>168</v>
      </c>
      <c r="AW1914" s="14" t="s">
        <v>39</v>
      </c>
      <c r="AX1914" s="14" t="s">
        <v>90</v>
      </c>
      <c r="AY1914" s="168" t="s">
        <v>161</v>
      </c>
    </row>
    <row r="1915" spans="2:65" s="1" customFormat="1" ht="37.9" customHeight="1">
      <c r="B1915" s="33"/>
      <c r="C1915" s="181" t="s">
        <v>1551</v>
      </c>
      <c r="D1915" s="181" t="s">
        <v>529</v>
      </c>
      <c r="E1915" s="182" t="s">
        <v>2312</v>
      </c>
      <c r="F1915" s="183" t="s">
        <v>2313</v>
      </c>
      <c r="G1915" s="184" t="s">
        <v>245</v>
      </c>
      <c r="H1915" s="185">
        <v>27</v>
      </c>
      <c r="I1915" s="186"/>
      <c r="J1915" s="187">
        <f>ROUND(I1915*H1915,2)</f>
        <v>0</v>
      </c>
      <c r="K1915" s="183" t="s">
        <v>230</v>
      </c>
      <c r="L1915" s="188"/>
      <c r="M1915" s="189" t="s">
        <v>1</v>
      </c>
      <c r="N1915" s="190" t="s">
        <v>48</v>
      </c>
      <c r="P1915" s="146">
        <f>O1915*H1915</f>
        <v>0</v>
      </c>
      <c r="Q1915" s="146">
        <v>3.0699999999999998E-3</v>
      </c>
      <c r="R1915" s="146">
        <f>Q1915*H1915</f>
        <v>8.2889999999999991E-2</v>
      </c>
      <c r="S1915" s="146">
        <v>0</v>
      </c>
      <c r="T1915" s="147">
        <f>S1915*H1915</f>
        <v>0</v>
      </c>
      <c r="AR1915" s="148" t="s">
        <v>314</v>
      </c>
      <c r="AT1915" s="148" t="s">
        <v>529</v>
      </c>
      <c r="AU1915" s="148" t="s">
        <v>92</v>
      </c>
      <c r="AY1915" s="17" t="s">
        <v>161</v>
      </c>
      <c r="BE1915" s="149">
        <f>IF(N1915="základní",J1915,0)</f>
        <v>0</v>
      </c>
      <c r="BF1915" s="149">
        <f>IF(N1915="snížená",J1915,0)</f>
        <v>0</v>
      </c>
      <c r="BG1915" s="149">
        <f>IF(N1915="zákl. přenesená",J1915,0)</f>
        <v>0</v>
      </c>
      <c r="BH1915" s="149">
        <f>IF(N1915="sníž. přenesená",J1915,0)</f>
        <v>0</v>
      </c>
      <c r="BI1915" s="149">
        <f>IF(N1915="nulová",J1915,0)</f>
        <v>0</v>
      </c>
      <c r="BJ1915" s="17" t="s">
        <v>90</v>
      </c>
      <c r="BK1915" s="149">
        <f>ROUND(I1915*H1915,2)</f>
        <v>0</v>
      </c>
      <c r="BL1915" s="17" t="s">
        <v>242</v>
      </c>
      <c r="BM1915" s="148" t="s">
        <v>2314</v>
      </c>
    </row>
    <row r="1916" spans="2:65" s="1" customFormat="1" ht="19.5">
      <c r="B1916" s="33"/>
      <c r="D1916" s="151" t="s">
        <v>182</v>
      </c>
      <c r="F1916" s="164" t="s">
        <v>2294</v>
      </c>
      <c r="I1916" s="165"/>
      <c r="L1916" s="33"/>
      <c r="M1916" s="166"/>
      <c r="T1916" s="57"/>
      <c r="AT1916" s="17" t="s">
        <v>182</v>
      </c>
      <c r="AU1916" s="17" t="s">
        <v>92</v>
      </c>
    </row>
    <row r="1917" spans="2:65" s="12" customFormat="1" ht="11.25">
      <c r="B1917" s="150"/>
      <c r="D1917" s="151" t="s">
        <v>170</v>
      </c>
      <c r="E1917" s="152" t="s">
        <v>1</v>
      </c>
      <c r="F1917" s="153" t="s">
        <v>2155</v>
      </c>
      <c r="H1917" s="152" t="s">
        <v>1</v>
      </c>
      <c r="I1917" s="154"/>
      <c r="L1917" s="150"/>
      <c r="M1917" s="155"/>
      <c r="T1917" s="156"/>
      <c r="AT1917" s="152" t="s">
        <v>170</v>
      </c>
      <c r="AU1917" s="152" t="s">
        <v>92</v>
      </c>
      <c r="AV1917" s="12" t="s">
        <v>90</v>
      </c>
      <c r="AW1917" s="12" t="s">
        <v>39</v>
      </c>
      <c r="AX1917" s="12" t="s">
        <v>83</v>
      </c>
      <c r="AY1917" s="152" t="s">
        <v>161</v>
      </c>
    </row>
    <row r="1918" spans="2:65" s="13" customFormat="1" ht="11.25">
      <c r="B1918" s="157"/>
      <c r="D1918" s="151" t="s">
        <v>170</v>
      </c>
      <c r="E1918" s="158" t="s">
        <v>1</v>
      </c>
      <c r="F1918" s="159" t="s">
        <v>2315</v>
      </c>
      <c r="H1918" s="160">
        <v>3</v>
      </c>
      <c r="I1918" s="161"/>
      <c r="L1918" s="157"/>
      <c r="M1918" s="162"/>
      <c r="T1918" s="163"/>
      <c r="AT1918" s="158" t="s">
        <v>170</v>
      </c>
      <c r="AU1918" s="158" t="s">
        <v>92</v>
      </c>
      <c r="AV1918" s="13" t="s">
        <v>92</v>
      </c>
      <c r="AW1918" s="13" t="s">
        <v>39</v>
      </c>
      <c r="AX1918" s="13" t="s">
        <v>83</v>
      </c>
      <c r="AY1918" s="158" t="s">
        <v>161</v>
      </c>
    </row>
    <row r="1919" spans="2:65" s="13" customFormat="1" ht="11.25">
      <c r="B1919" s="157"/>
      <c r="D1919" s="151" t="s">
        <v>170</v>
      </c>
      <c r="E1919" s="158" t="s">
        <v>1</v>
      </c>
      <c r="F1919" s="159" t="s">
        <v>2316</v>
      </c>
      <c r="H1919" s="160">
        <v>3</v>
      </c>
      <c r="I1919" s="161"/>
      <c r="L1919" s="157"/>
      <c r="M1919" s="162"/>
      <c r="T1919" s="163"/>
      <c r="AT1919" s="158" t="s">
        <v>170</v>
      </c>
      <c r="AU1919" s="158" t="s">
        <v>92</v>
      </c>
      <c r="AV1919" s="13" t="s">
        <v>92</v>
      </c>
      <c r="AW1919" s="13" t="s">
        <v>39</v>
      </c>
      <c r="AX1919" s="13" t="s">
        <v>83</v>
      </c>
      <c r="AY1919" s="158" t="s">
        <v>161</v>
      </c>
    </row>
    <row r="1920" spans="2:65" s="13" customFormat="1" ht="11.25">
      <c r="B1920" s="157"/>
      <c r="D1920" s="151" t="s">
        <v>170</v>
      </c>
      <c r="E1920" s="158" t="s">
        <v>1</v>
      </c>
      <c r="F1920" s="159" t="s">
        <v>2317</v>
      </c>
      <c r="H1920" s="160">
        <v>1</v>
      </c>
      <c r="I1920" s="161"/>
      <c r="L1920" s="157"/>
      <c r="M1920" s="162"/>
      <c r="T1920" s="163"/>
      <c r="AT1920" s="158" t="s">
        <v>170</v>
      </c>
      <c r="AU1920" s="158" t="s">
        <v>92</v>
      </c>
      <c r="AV1920" s="13" t="s">
        <v>92</v>
      </c>
      <c r="AW1920" s="13" t="s">
        <v>39</v>
      </c>
      <c r="AX1920" s="13" t="s">
        <v>83</v>
      </c>
      <c r="AY1920" s="158" t="s">
        <v>161</v>
      </c>
    </row>
    <row r="1921" spans="2:65" s="13" customFormat="1" ht="11.25">
      <c r="B1921" s="157"/>
      <c r="D1921" s="151" t="s">
        <v>170</v>
      </c>
      <c r="E1921" s="158" t="s">
        <v>1</v>
      </c>
      <c r="F1921" s="159" t="s">
        <v>2318</v>
      </c>
      <c r="H1921" s="160">
        <v>2</v>
      </c>
      <c r="I1921" s="161"/>
      <c r="L1921" s="157"/>
      <c r="M1921" s="162"/>
      <c r="T1921" s="163"/>
      <c r="AT1921" s="158" t="s">
        <v>170</v>
      </c>
      <c r="AU1921" s="158" t="s">
        <v>92</v>
      </c>
      <c r="AV1921" s="13" t="s">
        <v>92</v>
      </c>
      <c r="AW1921" s="13" t="s">
        <v>39</v>
      </c>
      <c r="AX1921" s="13" t="s">
        <v>83</v>
      </c>
      <c r="AY1921" s="158" t="s">
        <v>161</v>
      </c>
    </row>
    <row r="1922" spans="2:65" s="15" customFormat="1" ht="11.25">
      <c r="B1922" s="174"/>
      <c r="D1922" s="151" t="s">
        <v>170</v>
      </c>
      <c r="E1922" s="175" t="s">
        <v>1</v>
      </c>
      <c r="F1922" s="176" t="s">
        <v>377</v>
      </c>
      <c r="H1922" s="177">
        <v>9</v>
      </c>
      <c r="I1922" s="178"/>
      <c r="L1922" s="174"/>
      <c r="M1922" s="179"/>
      <c r="T1922" s="180"/>
      <c r="AT1922" s="175" t="s">
        <v>170</v>
      </c>
      <c r="AU1922" s="175" t="s">
        <v>92</v>
      </c>
      <c r="AV1922" s="15" t="s">
        <v>100</v>
      </c>
      <c r="AW1922" s="15" t="s">
        <v>39</v>
      </c>
      <c r="AX1922" s="15" t="s">
        <v>83</v>
      </c>
      <c r="AY1922" s="175" t="s">
        <v>161</v>
      </c>
    </row>
    <row r="1923" spans="2:65" s="12" customFormat="1" ht="11.25">
      <c r="B1923" s="150"/>
      <c r="D1923" s="151" t="s">
        <v>170</v>
      </c>
      <c r="E1923" s="152" t="s">
        <v>1</v>
      </c>
      <c r="F1923" s="153" t="s">
        <v>2178</v>
      </c>
      <c r="H1923" s="152" t="s">
        <v>1</v>
      </c>
      <c r="I1923" s="154"/>
      <c r="L1923" s="150"/>
      <c r="M1923" s="155"/>
      <c r="T1923" s="156"/>
      <c r="AT1923" s="152" t="s">
        <v>170</v>
      </c>
      <c r="AU1923" s="152" t="s">
        <v>92</v>
      </c>
      <c r="AV1923" s="12" t="s">
        <v>90</v>
      </c>
      <c r="AW1923" s="12" t="s">
        <v>39</v>
      </c>
      <c r="AX1923" s="12" t="s">
        <v>83</v>
      </c>
      <c r="AY1923" s="152" t="s">
        <v>161</v>
      </c>
    </row>
    <row r="1924" spans="2:65" s="13" customFormat="1" ht="11.25">
      <c r="B1924" s="157"/>
      <c r="D1924" s="151" t="s">
        <v>170</v>
      </c>
      <c r="E1924" s="158" t="s">
        <v>1</v>
      </c>
      <c r="F1924" s="159" t="s">
        <v>2319</v>
      </c>
      <c r="H1924" s="160">
        <v>3</v>
      </c>
      <c r="I1924" s="161"/>
      <c r="L1924" s="157"/>
      <c r="M1924" s="162"/>
      <c r="T1924" s="163"/>
      <c r="AT1924" s="158" t="s">
        <v>170</v>
      </c>
      <c r="AU1924" s="158" t="s">
        <v>92</v>
      </c>
      <c r="AV1924" s="13" t="s">
        <v>92</v>
      </c>
      <c r="AW1924" s="13" t="s">
        <v>39</v>
      </c>
      <c r="AX1924" s="13" t="s">
        <v>83</v>
      </c>
      <c r="AY1924" s="158" t="s">
        <v>161</v>
      </c>
    </row>
    <row r="1925" spans="2:65" s="13" customFormat="1" ht="11.25">
      <c r="B1925" s="157"/>
      <c r="D1925" s="151" t="s">
        <v>170</v>
      </c>
      <c r="E1925" s="158" t="s">
        <v>1</v>
      </c>
      <c r="F1925" s="159" t="s">
        <v>2320</v>
      </c>
      <c r="H1925" s="160">
        <v>3</v>
      </c>
      <c r="I1925" s="161"/>
      <c r="L1925" s="157"/>
      <c r="M1925" s="162"/>
      <c r="T1925" s="163"/>
      <c r="AT1925" s="158" t="s">
        <v>170</v>
      </c>
      <c r="AU1925" s="158" t="s">
        <v>92</v>
      </c>
      <c r="AV1925" s="13" t="s">
        <v>92</v>
      </c>
      <c r="AW1925" s="13" t="s">
        <v>39</v>
      </c>
      <c r="AX1925" s="13" t="s">
        <v>83</v>
      </c>
      <c r="AY1925" s="158" t="s">
        <v>161</v>
      </c>
    </row>
    <row r="1926" spans="2:65" s="13" customFormat="1" ht="11.25">
      <c r="B1926" s="157"/>
      <c r="D1926" s="151" t="s">
        <v>170</v>
      </c>
      <c r="E1926" s="158" t="s">
        <v>1</v>
      </c>
      <c r="F1926" s="159" t="s">
        <v>2321</v>
      </c>
      <c r="H1926" s="160">
        <v>3</v>
      </c>
      <c r="I1926" s="161"/>
      <c r="L1926" s="157"/>
      <c r="M1926" s="162"/>
      <c r="T1926" s="163"/>
      <c r="AT1926" s="158" t="s">
        <v>170</v>
      </c>
      <c r="AU1926" s="158" t="s">
        <v>92</v>
      </c>
      <c r="AV1926" s="13" t="s">
        <v>92</v>
      </c>
      <c r="AW1926" s="13" t="s">
        <v>39</v>
      </c>
      <c r="AX1926" s="13" t="s">
        <v>83</v>
      </c>
      <c r="AY1926" s="158" t="s">
        <v>161</v>
      </c>
    </row>
    <row r="1927" spans="2:65" s="15" customFormat="1" ht="11.25">
      <c r="B1927" s="174"/>
      <c r="D1927" s="151" t="s">
        <v>170</v>
      </c>
      <c r="E1927" s="175" t="s">
        <v>1</v>
      </c>
      <c r="F1927" s="176" t="s">
        <v>377</v>
      </c>
      <c r="H1927" s="177">
        <v>9</v>
      </c>
      <c r="I1927" s="178"/>
      <c r="L1927" s="174"/>
      <c r="M1927" s="179"/>
      <c r="T1927" s="180"/>
      <c r="AT1927" s="175" t="s">
        <v>170</v>
      </c>
      <c r="AU1927" s="175" t="s">
        <v>92</v>
      </c>
      <c r="AV1927" s="15" t="s">
        <v>100</v>
      </c>
      <c r="AW1927" s="15" t="s">
        <v>39</v>
      </c>
      <c r="AX1927" s="15" t="s">
        <v>83</v>
      </c>
      <c r="AY1927" s="175" t="s">
        <v>161</v>
      </c>
    </row>
    <row r="1928" spans="2:65" s="12" customFormat="1" ht="11.25">
      <c r="B1928" s="150"/>
      <c r="D1928" s="151" t="s">
        <v>170</v>
      </c>
      <c r="E1928" s="152" t="s">
        <v>1</v>
      </c>
      <c r="F1928" s="153" t="s">
        <v>2192</v>
      </c>
      <c r="H1928" s="152" t="s">
        <v>1</v>
      </c>
      <c r="I1928" s="154"/>
      <c r="L1928" s="150"/>
      <c r="M1928" s="155"/>
      <c r="T1928" s="156"/>
      <c r="AT1928" s="152" t="s">
        <v>170</v>
      </c>
      <c r="AU1928" s="152" t="s">
        <v>92</v>
      </c>
      <c r="AV1928" s="12" t="s">
        <v>90</v>
      </c>
      <c r="AW1928" s="12" t="s">
        <v>39</v>
      </c>
      <c r="AX1928" s="12" t="s">
        <v>83</v>
      </c>
      <c r="AY1928" s="152" t="s">
        <v>161</v>
      </c>
    </row>
    <row r="1929" spans="2:65" s="13" customFormat="1" ht="11.25">
      <c r="B1929" s="157"/>
      <c r="D1929" s="151" t="s">
        <v>170</v>
      </c>
      <c r="E1929" s="158" t="s">
        <v>1</v>
      </c>
      <c r="F1929" s="159" t="s">
        <v>2322</v>
      </c>
      <c r="H1929" s="160">
        <v>3</v>
      </c>
      <c r="I1929" s="161"/>
      <c r="L1929" s="157"/>
      <c r="M1929" s="162"/>
      <c r="T1929" s="163"/>
      <c r="AT1929" s="158" t="s">
        <v>170</v>
      </c>
      <c r="AU1929" s="158" t="s">
        <v>92</v>
      </c>
      <c r="AV1929" s="13" t="s">
        <v>92</v>
      </c>
      <c r="AW1929" s="13" t="s">
        <v>39</v>
      </c>
      <c r="AX1929" s="13" t="s">
        <v>83</v>
      </c>
      <c r="AY1929" s="158" t="s">
        <v>161</v>
      </c>
    </row>
    <row r="1930" spans="2:65" s="13" customFormat="1" ht="11.25">
      <c r="B1930" s="157"/>
      <c r="D1930" s="151" t="s">
        <v>170</v>
      </c>
      <c r="E1930" s="158" t="s">
        <v>1</v>
      </c>
      <c r="F1930" s="159" t="s">
        <v>2323</v>
      </c>
      <c r="H1930" s="160">
        <v>3</v>
      </c>
      <c r="I1930" s="161"/>
      <c r="L1930" s="157"/>
      <c r="M1930" s="162"/>
      <c r="T1930" s="163"/>
      <c r="AT1930" s="158" t="s">
        <v>170</v>
      </c>
      <c r="AU1930" s="158" t="s">
        <v>92</v>
      </c>
      <c r="AV1930" s="13" t="s">
        <v>92</v>
      </c>
      <c r="AW1930" s="13" t="s">
        <v>39</v>
      </c>
      <c r="AX1930" s="13" t="s">
        <v>83</v>
      </c>
      <c r="AY1930" s="158" t="s">
        <v>161</v>
      </c>
    </row>
    <row r="1931" spans="2:65" s="13" customFormat="1" ht="11.25">
      <c r="B1931" s="157"/>
      <c r="D1931" s="151" t="s">
        <v>170</v>
      </c>
      <c r="E1931" s="158" t="s">
        <v>1</v>
      </c>
      <c r="F1931" s="159" t="s">
        <v>2324</v>
      </c>
      <c r="H1931" s="160">
        <v>3</v>
      </c>
      <c r="I1931" s="161"/>
      <c r="L1931" s="157"/>
      <c r="M1931" s="162"/>
      <c r="T1931" s="163"/>
      <c r="AT1931" s="158" t="s">
        <v>170</v>
      </c>
      <c r="AU1931" s="158" t="s">
        <v>92</v>
      </c>
      <c r="AV1931" s="13" t="s">
        <v>92</v>
      </c>
      <c r="AW1931" s="13" t="s">
        <v>39</v>
      </c>
      <c r="AX1931" s="13" t="s">
        <v>83</v>
      </c>
      <c r="AY1931" s="158" t="s">
        <v>161</v>
      </c>
    </row>
    <row r="1932" spans="2:65" s="15" customFormat="1" ht="11.25">
      <c r="B1932" s="174"/>
      <c r="D1932" s="151" t="s">
        <v>170</v>
      </c>
      <c r="E1932" s="175" t="s">
        <v>1</v>
      </c>
      <c r="F1932" s="176" t="s">
        <v>377</v>
      </c>
      <c r="H1932" s="177">
        <v>9</v>
      </c>
      <c r="I1932" s="178"/>
      <c r="L1932" s="174"/>
      <c r="M1932" s="179"/>
      <c r="T1932" s="180"/>
      <c r="AT1932" s="175" t="s">
        <v>170</v>
      </c>
      <c r="AU1932" s="175" t="s">
        <v>92</v>
      </c>
      <c r="AV1932" s="15" t="s">
        <v>100</v>
      </c>
      <c r="AW1932" s="15" t="s">
        <v>39</v>
      </c>
      <c r="AX1932" s="15" t="s">
        <v>83</v>
      </c>
      <c r="AY1932" s="175" t="s">
        <v>161</v>
      </c>
    </row>
    <row r="1933" spans="2:65" s="14" customFormat="1" ht="11.25">
      <c r="B1933" s="167"/>
      <c r="D1933" s="151" t="s">
        <v>170</v>
      </c>
      <c r="E1933" s="168" t="s">
        <v>1</v>
      </c>
      <c r="F1933" s="169" t="s">
        <v>237</v>
      </c>
      <c r="H1933" s="170">
        <v>27</v>
      </c>
      <c r="I1933" s="171"/>
      <c r="L1933" s="167"/>
      <c r="M1933" s="172"/>
      <c r="T1933" s="173"/>
      <c r="AT1933" s="168" t="s">
        <v>170</v>
      </c>
      <c r="AU1933" s="168" t="s">
        <v>92</v>
      </c>
      <c r="AV1933" s="14" t="s">
        <v>168</v>
      </c>
      <c r="AW1933" s="14" t="s">
        <v>39</v>
      </c>
      <c r="AX1933" s="14" t="s">
        <v>90</v>
      </c>
      <c r="AY1933" s="168" t="s">
        <v>161</v>
      </c>
    </row>
    <row r="1934" spans="2:65" s="1" customFormat="1" ht="37.9" customHeight="1">
      <c r="B1934" s="33"/>
      <c r="C1934" s="181" t="s">
        <v>2325</v>
      </c>
      <c r="D1934" s="181" t="s">
        <v>529</v>
      </c>
      <c r="E1934" s="182" t="s">
        <v>2326</v>
      </c>
      <c r="F1934" s="183" t="s">
        <v>2327</v>
      </c>
      <c r="G1934" s="184" t="s">
        <v>245</v>
      </c>
      <c r="H1934" s="185">
        <v>2</v>
      </c>
      <c r="I1934" s="186"/>
      <c r="J1934" s="187">
        <f>ROUND(I1934*H1934,2)</f>
        <v>0</v>
      </c>
      <c r="K1934" s="183" t="s">
        <v>230</v>
      </c>
      <c r="L1934" s="188"/>
      <c r="M1934" s="189" t="s">
        <v>1</v>
      </c>
      <c r="N1934" s="190" t="s">
        <v>48</v>
      </c>
      <c r="P1934" s="146">
        <f>O1934*H1934</f>
        <v>0</v>
      </c>
      <c r="Q1934" s="146">
        <v>3.0699999999999998E-3</v>
      </c>
      <c r="R1934" s="146">
        <f>Q1934*H1934</f>
        <v>6.1399999999999996E-3</v>
      </c>
      <c r="S1934" s="146">
        <v>0</v>
      </c>
      <c r="T1934" s="147">
        <f>S1934*H1934</f>
        <v>0</v>
      </c>
      <c r="AR1934" s="148" t="s">
        <v>314</v>
      </c>
      <c r="AT1934" s="148" t="s">
        <v>529</v>
      </c>
      <c r="AU1934" s="148" t="s">
        <v>92</v>
      </c>
      <c r="AY1934" s="17" t="s">
        <v>161</v>
      </c>
      <c r="BE1934" s="149">
        <f>IF(N1934="základní",J1934,0)</f>
        <v>0</v>
      </c>
      <c r="BF1934" s="149">
        <f>IF(N1934="snížená",J1934,0)</f>
        <v>0</v>
      </c>
      <c r="BG1934" s="149">
        <f>IF(N1934="zákl. přenesená",J1934,0)</f>
        <v>0</v>
      </c>
      <c r="BH1934" s="149">
        <f>IF(N1934="sníž. přenesená",J1934,0)</f>
        <v>0</v>
      </c>
      <c r="BI1934" s="149">
        <f>IF(N1934="nulová",J1934,0)</f>
        <v>0</v>
      </c>
      <c r="BJ1934" s="17" t="s">
        <v>90</v>
      </c>
      <c r="BK1934" s="149">
        <f>ROUND(I1934*H1934,2)</f>
        <v>0</v>
      </c>
      <c r="BL1934" s="17" t="s">
        <v>242</v>
      </c>
      <c r="BM1934" s="148" t="s">
        <v>2328</v>
      </c>
    </row>
    <row r="1935" spans="2:65" s="1" customFormat="1" ht="19.5">
      <c r="B1935" s="33"/>
      <c r="D1935" s="151" t="s">
        <v>182</v>
      </c>
      <c r="F1935" s="164" t="s">
        <v>2294</v>
      </c>
      <c r="I1935" s="165"/>
      <c r="L1935" s="33"/>
      <c r="M1935" s="166"/>
      <c r="T1935" s="57"/>
      <c r="AT1935" s="17" t="s">
        <v>182</v>
      </c>
      <c r="AU1935" s="17" t="s">
        <v>92</v>
      </c>
    </row>
    <row r="1936" spans="2:65" s="12" customFormat="1" ht="11.25">
      <c r="B1936" s="150"/>
      <c r="D1936" s="151" t="s">
        <v>170</v>
      </c>
      <c r="E1936" s="152" t="s">
        <v>1</v>
      </c>
      <c r="F1936" s="153" t="s">
        <v>2178</v>
      </c>
      <c r="H1936" s="152" t="s">
        <v>1</v>
      </c>
      <c r="I1936" s="154"/>
      <c r="L1936" s="150"/>
      <c r="M1936" s="155"/>
      <c r="T1936" s="156"/>
      <c r="AT1936" s="152" t="s">
        <v>170</v>
      </c>
      <c r="AU1936" s="152" t="s">
        <v>92</v>
      </c>
      <c r="AV1936" s="12" t="s">
        <v>90</v>
      </c>
      <c r="AW1936" s="12" t="s">
        <v>39</v>
      </c>
      <c r="AX1936" s="12" t="s">
        <v>83</v>
      </c>
      <c r="AY1936" s="152" t="s">
        <v>161</v>
      </c>
    </row>
    <row r="1937" spans="2:65" s="13" customFormat="1" ht="11.25">
      <c r="B1937" s="157"/>
      <c r="D1937" s="151" t="s">
        <v>170</v>
      </c>
      <c r="E1937" s="158" t="s">
        <v>1</v>
      </c>
      <c r="F1937" s="159" t="s">
        <v>2329</v>
      </c>
      <c r="H1937" s="160">
        <v>1</v>
      </c>
      <c r="I1937" s="161"/>
      <c r="L1937" s="157"/>
      <c r="M1937" s="162"/>
      <c r="T1937" s="163"/>
      <c r="AT1937" s="158" t="s">
        <v>170</v>
      </c>
      <c r="AU1937" s="158" t="s">
        <v>92</v>
      </c>
      <c r="AV1937" s="13" t="s">
        <v>92</v>
      </c>
      <c r="AW1937" s="13" t="s">
        <v>39</v>
      </c>
      <c r="AX1937" s="13" t="s">
        <v>83</v>
      </c>
      <c r="AY1937" s="158" t="s">
        <v>161</v>
      </c>
    </row>
    <row r="1938" spans="2:65" s="13" customFormat="1" ht="11.25">
      <c r="B1938" s="157"/>
      <c r="D1938" s="151" t="s">
        <v>170</v>
      </c>
      <c r="E1938" s="158" t="s">
        <v>1</v>
      </c>
      <c r="F1938" s="159" t="s">
        <v>2330</v>
      </c>
      <c r="H1938" s="160">
        <v>1</v>
      </c>
      <c r="I1938" s="161"/>
      <c r="L1938" s="157"/>
      <c r="M1938" s="162"/>
      <c r="T1938" s="163"/>
      <c r="AT1938" s="158" t="s">
        <v>170</v>
      </c>
      <c r="AU1938" s="158" t="s">
        <v>92</v>
      </c>
      <c r="AV1938" s="13" t="s">
        <v>92</v>
      </c>
      <c r="AW1938" s="13" t="s">
        <v>39</v>
      </c>
      <c r="AX1938" s="13" t="s">
        <v>83</v>
      </c>
      <c r="AY1938" s="158" t="s">
        <v>161</v>
      </c>
    </row>
    <row r="1939" spans="2:65" s="14" customFormat="1" ht="11.25">
      <c r="B1939" s="167"/>
      <c r="D1939" s="151" t="s">
        <v>170</v>
      </c>
      <c r="E1939" s="168" t="s">
        <v>1</v>
      </c>
      <c r="F1939" s="169" t="s">
        <v>237</v>
      </c>
      <c r="H1939" s="170">
        <v>2</v>
      </c>
      <c r="I1939" s="171"/>
      <c r="L1939" s="167"/>
      <c r="M1939" s="172"/>
      <c r="T1939" s="173"/>
      <c r="AT1939" s="168" t="s">
        <v>170</v>
      </c>
      <c r="AU1939" s="168" t="s">
        <v>92</v>
      </c>
      <c r="AV1939" s="14" t="s">
        <v>168</v>
      </c>
      <c r="AW1939" s="14" t="s">
        <v>39</v>
      </c>
      <c r="AX1939" s="14" t="s">
        <v>90</v>
      </c>
      <c r="AY1939" s="168" t="s">
        <v>161</v>
      </c>
    </row>
    <row r="1940" spans="2:65" s="1" customFormat="1" ht="37.9" customHeight="1">
      <c r="B1940" s="33"/>
      <c r="C1940" s="181" t="s">
        <v>1555</v>
      </c>
      <c r="D1940" s="181" t="s">
        <v>529</v>
      </c>
      <c r="E1940" s="182" t="s">
        <v>2331</v>
      </c>
      <c r="F1940" s="183" t="s">
        <v>2332</v>
      </c>
      <c r="G1940" s="184" t="s">
        <v>245</v>
      </c>
      <c r="H1940" s="185">
        <v>1</v>
      </c>
      <c r="I1940" s="186"/>
      <c r="J1940" s="187">
        <f>ROUND(I1940*H1940,2)</f>
        <v>0</v>
      </c>
      <c r="K1940" s="183" t="s">
        <v>230</v>
      </c>
      <c r="L1940" s="188"/>
      <c r="M1940" s="189" t="s">
        <v>1</v>
      </c>
      <c r="N1940" s="190" t="s">
        <v>48</v>
      </c>
      <c r="P1940" s="146">
        <f>O1940*H1940</f>
        <v>0</v>
      </c>
      <c r="Q1940" s="146">
        <v>3.0699999999999998E-3</v>
      </c>
      <c r="R1940" s="146">
        <f>Q1940*H1940</f>
        <v>3.0699999999999998E-3</v>
      </c>
      <c r="S1940" s="146">
        <v>0</v>
      </c>
      <c r="T1940" s="147">
        <f>S1940*H1940</f>
        <v>0</v>
      </c>
      <c r="AR1940" s="148" t="s">
        <v>314</v>
      </c>
      <c r="AT1940" s="148" t="s">
        <v>529</v>
      </c>
      <c r="AU1940" s="148" t="s">
        <v>92</v>
      </c>
      <c r="AY1940" s="17" t="s">
        <v>161</v>
      </c>
      <c r="BE1940" s="149">
        <f>IF(N1940="základní",J1940,0)</f>
        <v>0</v>
      </c>
      <c r="BF1940" s="149">
        <f>IF(N1940="snížená",J1940,0)</f>
        <v>0</v>
      </c>
      <c r="BG1940" s="149">
        <f>IF(N1940="zákl. přenesená",J1940,0)</f>
        <v>0</v>
      </c>
      <c r="BH1940" s="149">
        <f>IF(N1940="sníž. přenesená",J1940,0)</f>
        <v>0</v>
      </c>
      <c r="BI1940" s="149">
        <f>IF(N1940="nulová",J1940,0)</f>
        <v>0</v>
      </c>
      <c r="BJ1940" s="17" t="s">
        <v>90</v>
      </c>
      <c r="BK1940" s="149">
        <f>ROUND(I1940*H1940,2)</f>
        <v>0</v>
      </c>
      <c r="BL1940" s="17" t="s">
        <v>242</v>
      </c>
      <c r="BM1940" s="148" t="s">
        <v>2333</v>
      </c>
    </row>
    <row r="1941" spans="2:65" s="1" customFormat="1" ht="19.5">
      <c r="B1941" s="33"/>
      <c r="D1941" s="151" t="s">
        <v>182</v>
      </c>
      <c r="F1941" s="164" t="s">
        <v>2294</v>
      </c>
      <c r="I1941" s="165"/>
      <c r="L1941" s="33"/>
      <c r="M1941" s="166"/>
      <c r="T1941" s="57"/>
      <c r="AT1941" s="17" t="s">
        <v>182</v>
      </c>
      <c r="AU1941" s="17" t="s">
        <v>92</v>
      </c>
    </row>
    <row r="1942" spans="2:65" s="12" customFormat="1" ht="11.25">
      <c r="B1942" s="150"/>
      <c r="D1942" s="151" t="s">
        <v>170</v>
      </c>
      <c r="E1942" s="152" t="s">
        <v>1</v>
      </c>
      <c r="F1942" s="153" t="s">
        <v>2178</v>
      </c>
      <c r="H1942" s="152" t="s">
        <v>1</v>
      </c>
      <c r="I1942" s="154"/>
      <c r="L1942" s="150"/>
      <c r="M1942" s="155"/>
      <c r="T1942" s="156"/>
      <c r="AT1942" s="152" t="s">
        <v>170</v>
      </c>
      <c r="AU1942" s="152" t="s">
        <v>92</v>
      </c>
      <c r="AV1942" s="12" t="s">
        <v>90</v>
      </c>
      <c r="AW1942" s="12" t="s">
        <v>39</v>
      </c>
      <c r="AX1942" s="12" t="s">
        <v>83</v>
      </c>
      <c r="AY1942" s="152" t="s">
        <v>161</v>
      </c>
    </row>
    <row r="1943" spans="2:65" s="13" customFormat="1" ht="11.25">
      <c r="B1943" s="157"/>
      <c r="D1943" s="151" t="s">
        <v>170</v>
      </c>
      <c r="E1943" s="158" t="s">
        <v>1</v>
      </c>
      <c r="F1943" s="159" t="s">
        <v>2329</v>
      </c>
      <c r="H1943" s="160">
        <v>1</v>
      </c>
      <c r="I1943" s="161"/>
      <c r="L1943" s="157"/>
      <c r="M1943" s="162"/>
      <c r="T1943" s="163"/>
      <c r="AT1943" s="158" t="s">
        <v>170</v>
      </c>
      <c r="AU1943" s="158" t="s">
        <v>92</v>
      </c>
      <c r="AV1943" s="13" t="s">
        <v>92</v>
      </c>
      <c r="AW1943" s="13" t="s">
        <v>39</v>
      </c>
      <c r="AX1943" s="13" t="s">
        <v>90</v>
      </c>
      <c r="AY1943" s="158" t="s">
        <v>161</v>
      </c>
    </row>
    <row r="1944" spans="2:65" s="1" customFormat="1" ht="37.9" customHeight="1">
      <c r="B1944" s="33"/>
      <c r="C1944" s="181" t="s">
        <v>2334</v>
      </c>
      <c r="D1944" s="181" t="s">
        <v>529</v>
      </c>
      <c r="E1944" s="182" t="s">
        <v>2335</v>
      </c>
      <c r="F1944" s="183" t="s">
        <v>2336</v>
      </c>
      <c r="G1944" s="184" t="s">
        <v>245</v>
      </c>
      <c r="H1944" s="185">
        <v>4</v>
      </c>
      <c r="I1944" s="186"/>
      <c r="J1944" s="187">
        <f>ROUND(I1944*H1944,2)</f>
        <v>0</v>
      </c>
      <c r="K1944" s="183" t="s">
        <v>230</v>
      </c>
      <c r="L1944" s="188"/>
      <c r="M1944" s="189" t="s">
        <v>1</v>
      </c>
      <c r="N1944" s="190" t="s">
        <v>48</v>
      </c>
      <c r="P1944" s="146">
        <f>O1944*H1944</f>
        <v>0</v>
      </c>
      <c r="Q1944" s="146">
        <v>3.0699999999999998E-3</v>
      </c>
      <c r="R1944" s="146">
        <f>Q1944*H1944</f>
        <v>1.2279999999999999E-2</v>
      </c>
      <c r="S1944" s="146">
        <v>0</v>
      </c>
      <c r="T1944" s="147">
        <f>S1944*H1944</f>
        <v>0</v>
      </c>
      <c r="AR1944" s="148" t="s">
        <v>314</v>
      </c>
      <c r="AT1944" s="148" t="s">
        <v>529</v>
      </c>
      <c r="AU1944" s="148" t="s">
        <v>92</v>
      </c>
      <c r="AY1944" s="17" t="s">
        <v>161</v>
      </c>
      <c r="BE1944" s="149">
        <f>IF(N1944="základní",J1944,0)</f>
        <v>0</v>
      </c>
      <c r="BF1944" s="149">
        <f>IF(N1944="snížená",J1944,0)</f>
        <v>0</v>
      </c>
      <c r="BG1944" s="149">
        <f>IF(N1944="zákl. přenesená",J1944,0)</f>
        <v>0</v>
      </c>
      <c r="BH1944" s="149">
        <f>IF(N1944="sníž. přenesená",J1944,0)</f>
        <v>0</v>
      </c>
      <c r="BI1944" s="149">
        <f>IF(N1944="nulová",J1944,0)</f>
        <v>0</v>
      </c>
      <c r="BJ1944" s="17" t="s">
        <v>90</v>
      </c>
      <c r="BK1944" s="149">
        <f>ROUND(I1944*H1944,2)</f>
        <v>0</v>
      </c>
      <c r="BL1944" s="17" t="s">
        <v>242</v>
      </c>
      <c r="BM1944" s="148" t="s">
        <v>2337</v>
      </c>
    </row>
    <row r="1945" spans="2:65" s="1" customFormat="1" ht="19.5">
      <c r="B1945" s="33"/>
      <c r="D1945" s="151" t="s">
        <v>182</v>
      </c>
      <c r="F1945" s="164" t="s">
        <v>2294</v>
      </c>
      <c r="I1945" s="165"/>
      <c r="L1945" s="33"/>
      <c r="M1945" s="166"/>
      <c r="T1945" s="57"/>
      <c r="AT1945" s="17" t="s">
        <v>182</v>
      </c>
      <c r="AU1945" s="17" t="s">
        <v>92</v>
      </c>
    </row>
    <row r="1946" spans="2:65" s="12" customFormat="1" ht="11.25">
      <c r="B1946" s="150"/>
      <c r="D1946" s="151" t="s">
        <v>170</v>
      </c>
      <c r="E1946" s="152" t="s">
        <v>1</v>
      </c>
      <c r="F1946" s="153" t="s">
        <v>2178</v>
      </c>
      <c r="H1946" s="152" t="s">
        <v>1</v>
      </c>
      <c r="I1946" s="154"/>
      <c r="L1946" s="150"/>
      <c r="M1946" s="155"/>
      <c r="T1946" s="156"/>
      <c r="AT1946" s="152" t="s">
        <v>170</v>
      </c>
      <c r="AU1946" s="152" t="s">
        <v>92</v>
      </c>
      <c r="AV1946" s="12" t="s">
        <v>90</v>
      </c>
      <c r="AW1946" s="12" t="s">
        <v>39</v>
      </c>
      <c r="AX1946" s="12" t="s">
        <v>83</v>
      </c>
      <c r="AY1946" s="152" t="s">
        <v>161</v>
      </c>
    </row>
    <row r="1947" spans="2:65" s="13" customFormat="1" ht="11.25">
      <c r="B1947" s="157"/>
      <c r="D1947" s="151" t="s">
        <v>170</v>
      </c>
      <c r="E1947" s="158" t="s">
        <v>1</v>
      </c>
      <c r="F1947" s="159" t="s">
        <v>2338</v>
      </c>
      <c r="H1947" s="160">
        <v>1</v>
      </c>
      <c r="I1947" s="161"/>
      <c r="L1947" s="157"/>
      <c r="M1947" s="162"/>
      <c r="T1947" s="163"/>
      <c r="AT1947" s="158" t="s">
        <v>170</v>
      </c>
      <c r="AU1947" s="158" t="s">
        <v>92</v>
      </c>
      <c r="AV1947" s="13" t="s">
        <v>92</v>
      </c>
      <c r="AW1947" s="13" t="s">
        <v>39</v>
      </c>
      <c r="AX1947" s="13" t="s">
        <v>83</v>
      </c>
      <c r="AY1947" s="158" t="s">
        <v>161</v>
      </c>
    </row>
    <row r="1948" spans="2:65" s="13" customFormat="1" ht="11.25">
      <c r="B1948" s="157"/>
      <c r="D1948" s="151" t="s">
        <v>170</v>
      </c>
      <c r="E1948" s="158" t="s">
        <v>1</v>
      </c>
      <c r="F1948" s="159" t="s">
        <v>2339</v>
      </c>
      <c r="H1948" s="160">
        <v>1</v>
      </c>
      <c r="I1948" s="161"/>
      <c r="L1948" s="157"/>
      <c r="M1948" s="162"/>
      <c r="T1948" s="163"/>
      <c r="AT1948" s="158" t="s">
        <v>170</v>
      </c>
      <c r="AU1948" s="158" t="s">
        <v>92</v>
      </c>
      <c r="AV1948" s="13" t="s">
        <v>92</v>
      </c>
      <c r="AW1948" s="13" t="s">
        <v>39</v>
      </c>
      <c r="AX1948" s="13" t="s">
        <v>83</v>
      </c>
      <c r="AY1948" s="158" t="s">
        <v>161</v>
      </c>
    </row>
    <row r="1949" spans="2:65" s="15" customFormat="1" ht="11.25">
      <c r="B1949" s="174"/>
      <c r="D1949" s="151" t="s">
        <v>170</v>
      </c>
      <c r="E1949" s="175" t="s">
        <v>1</v>
      </c>
      <c r="F1949" s="176" t="s">
        <v>377</v>
      </c>
      <c r="H1949" s="177">
        <v>2</v>
      </c>
      <c r="I1949" s="178"/>
      <c r="L1949" s="174"/>
      <c r="M1949" s="179"/>
      <c r="T1949" s="180"/>
      <c r="AT1949" s="175" t="s">
        <v>170</v>
      </c>
      <c r="AU1949" s="175" t="s">
        <v>92</v>
      </c>
      <c r="AV1949" s="15" t="s">
        <v>100</v>
      </c>
      <c r="AW1949" s="15" t="s">
        <v>39</v>
      </c>
      <c r="AX1949" s="15" t="s">
        <v>83</v>
      </c>
      <c r="AY1949" s="175" t="s">
        <v>161</v>
      </c>
    </row>
    <row r="1950" spans="2:65" s="12" customFormat="1" ht="11.25">
      <c r="B1950" s="150"/>
      <c r="D1950" s="151" t="s">
        <v>170</v>
      </c>
      <c r="E1950" s="152" t="s">
        <v>1</v>
      </c>
      <c r="F1950" s="153" t="s">
        <v>2192</v>
      </c>
      <c r="H1950" s="152" t="s">
        <v>1</v>
      </c>
      <c r="I1950" s="154"/>
      <c r="L1950" s="150"/>
      <c r="M1950" s="155"/>
      <c r="T1950" s="156"/>
      <c r="AT1950" s="152" t="s">
        <v>170</v>
      </c>
      <c r="AU1950" s="152" t="s">
        <v>92</v>
      </c>
      <c r="AV1950" s="12" t="s">
        <v>90</v>
      </c>
      <c r="AW1950" s="12" t="s">
        <v>39</v>
      </c>
      <c r="AX1950" s="12" t="s">
        <v>83</v>
      </c>
      <c r="AY1950" s="152" t="s">
        <v>161</v>
      </c>
    </row>
    <row r="1951" spans="2:65" s="13" customFormat="1" ht="11.25">
      <c r="B1951" s="157"/>
      <c r="D1951" s="151" t="s">
        <v>170</v>
      </c>
      <c r="E1951" s="158" t="s">
        <v>1</v>
      </c>
      <c r="F1951" s="159" t="s">
        <v>2340</v>
      </c>
      <c r="H1951" s="160">
        <v>1</v>
      </c>
      <c r="I1951" s="161"/>
      <c r="L1951" s="157"/>
      <c r="M1951" s="162"/>
      <c r="T1951" s="163"/>
      <c r="AT1951" s="158" t="s">
        <v>170</v>
      </c>
      <c r="AU1951" s="158" t="s">
        <v>92</v>
      </c>
      <c r="AV1951" s="13" t="s">
        <v>92</v>
      </c>
      <c r="AW1951" s="13" t="s">
        <v>39</v>
      </c>
      <c r="AX1951" s="13" t="s">
        <v>83</v>
      </c>
      <c r="AY1951" s="158" t="s">
        <v>161</v>
      </c>
    </row>
    <row r="1952" spans="2:65" s="13" customFormat="1" ht="11.25">
      <c r="B1952" s="157"/>
      <c r="D1952" s="151" t="s">
        <v>170</v>
      </c>
      <c r="E1952" s="158" t="s">
        <v>1</v>
      </c>
      <c r="F1952" s="159" t="s">
        <v>2341</v>
      </c>
      <c r="H1952" s="160">
        <v>1</v>
      </c>
      <c r="I1952" s="161"/>
      <c r="L1952" s="157"/>
      <c r="M1952" s="162"/>
      <c r="T1952" s="163"/>
      <c r="AT1952" s="158" t="s">
        <v>170</v>
      </c>
      <c r="AU1952" s="158" t="s">
        <v>92</v>
      </c>
      <c r="AV1952" s="13" t="s">
        <v>92</v>
      </c>
      <c r="AW1952" s="13" t="s">
        <v>39</v>
      </c>
      <c r="AX1952" s="13" t="s">
        <v>83</v>
      </c>
      <c r="AY1952" s="158" t="s">
        <v>161</v>
      </c>
    </row>
    <row r="1953" spans="2:65" s="15" customFormat="1" ht="11.25">
      <c r="B1953" s="174"/>
      <c r="D1953" s="151" t="s">
        <v>170</v>
      </c>
      <c r="E1953" s="175" t="s">
        <v>1</v>
      </c>
      <c r="F1953" s="176" t="s">
        <v>377</v>
      </c>
      <c r="H1953" s="177">
        <v>2</v>
      </c>
      <c r="I1953" s="178"/>
      <c r="L1953" s="174"/>
      <c r="M1953" s="179"/>
      <c r="T1953" s="180"/>
      <c r="AT1953" s="175" t="s">
        <v>170</v>
      </c>
      <c r="AU1953" s="175" t="s">
        <v>92</v>
      </c>
      <c r="AV1953" s="15" t="s">
        <v>100</v>
      </c>
      <c r="AW1953" s="15" t="s">
        <v>39</v>
      </c>
      <c r="AX1953" s="15" t="s">
        <v>83</v>
      </c>
      <c r="AY1953" s="175" t="s">
        <v>161</v>
      </c>
    </row>
    <row r="1954" spans="2:65" s="14" customFormat="1" ht="11.25">
      <c r="B1954" s="167"/>
      <c r="D1954" s="151" t="s">
        <v>170</v>
      </c>
      <c r="E1954" s="168" t="s">
        <v>1</v>
      </c>
      <c r="F1954" s="169" t="s">
        <v>237</v>
      </c>
      <c r="H1954" s="170">
        <v>4</v>
      </c>
      <c r="I1954" s="171"/>
      <c r="L1954" s="167"/>
      <c r="M1954" s="172"/>
      <c r="T1954" s="173"/>
      <c r="AT1954" s="168" t="s">
        <v>170</v>
      </c>
      <c r="AU1954" s="168" t="s">
        <v>92</v>
      </c>
      <c r="AV1954" s="14" t="s">
        <v>168</v>
      </c>
      <c r="AW1954" s="14" t="s">
        <v>39</v>
      </c>
      <c r="AX1954" s="14" t="s">
        <v>90</v>
      </c>
      <c r="AY1954" s="168" t="s">
        <v>161</v>
      </c>
    </row>
    <row r="1955" spans="2:65" s="1" customFormat="1" ht="37.9" customHeight="1">
      <c r="B1955" s="33"/>
      <c r="C1955" s="181" t="s">
        <v>1558</v>
      </c>
      <c r="D1955" s="181" t="s">
        <v>529</v>
      </c>
      <c r="E1955" s="182" t="s">
        <v>2342</v>
      </c>
      <c r="F1955" s="183" t="s">
        <v>2343</v>
      </c>
      <c r="G1955" s="184" t="s">
        <v>245</v>
      </c>
      <c r="H1955" s="185">
        <v>2</v>
      </c>
      <c r="I1955" s="186"/>
      <c r="J1955" s="187">
        <f>ROUND(I1955*H1955,2)</f>
        <v>0</v>
      </c>
      <c r="K1955" s="183" t="s">
        <v>230</v>
      </c>
      <c r="L1955" s="188"/>
      <c r="M1955" s="189" t="s">
        <v>1</v>
      </c>
      <c r="N1955" s="190" t="s">
        <v>48</v>
      </c>
      <c r="P1955" s="146">
        <f>O1955*H1955</f>
        <v>0</v>
      </c>
      <c r="Q1955" s="146">
        <v>3.0699999999999998E-3</v>
      </c>
      <c r="R1955" s="146">
        <f>Q1955*H1955</f>
        <v>6.1399999999999996E-3</v>
      </c>
      <c r="S1955" s="146">
        <v>0</v>
      </c>
      <c r="T1955" s="147">
        <f>S1955*H1955</f>
        <v>0</v>
      </c>
      <c r="AR1955" s="148" t="s">
        <v>314</v>
      </c>
      <c r="AT1955" s="148" t="s">
        <v>529</v>
      </c>
      <c r="AU1955" s="148" t="s">
        <v>92</v>
      </c>
      <c r="AY1955" s="17" t="s">
        <v>161</v>
      </c>
      <c r="BE1955" s="149">
        <f>IF(N1955="základní",J1955,0)</f>
        <v>0</v>
      </c>
      <c r="BF1955" s="149">
        <f>IF(N1955="snížená",J1955,0)</f>
        <v>0</v>
      </c>
      <c r="BG1955" s="149">
        <f>IF(N1955="zákl. přenesená",J1955,0)</f>
        <v>0</v>
      </c>
      <c r="BH1955" s="149">
        <f>IF(N1955="sníž. přenesená",J1955,0)</f>
        <v>0</v>
      </c>
      <c r="BI1955" s="149">
        <f>IF(N1955="nulová",J1955,0)</f>
        <v>0</v>
      </c>
      <c r="BJ1955" s="17" t="s">
        <v>90</v>
      </c>
      <c r="BK1955" s="149">
        <f>ROUND(I1955*H1955,2)</f>
        <v>0</v>
      </c>
      <c r="BL1955" s="17" t="s">
        <v>242</v>
      </c>
      <c r="BM1955" s="148" t="s">
        <v>2344</v>
      </c>
    </row>
    <row r="1956" spans="2:65" s="1" customFormat="1" ht="19.5">
      <c r="B1956" s="33"/>
      <c r="D1956" s="151" t="s">
        <v>182</v>
      </c>
      <c r="F1956" s="164" t="s">
        <v>2294</v>
      </c>
      <c r="I1956" s="165"/>
      <c r="L1956" s="33"/>
      <c r="M1956" s="166"/>
      <c r="T1956" s="57"/>
      <c r="AT1956" s="17" t="s">
        <v>182</v>
      </c>
      <c r="AU1956" s="17" t="s">
        <v>92</v>
      </c>
    </row>
    <row r="1957" spans="2:65" s="12" customFormat="1" ht="11.25">
      <c r="B1957" s="150"/>
      <c r="D1957" s="151" t="s">
        <v>170</v>
      </c>
      <c r="E1957" s="152" t="s">
        <v>1</v>
      </c>
      <c r="F1957" s="153" t="s">
        <v>2178</v>
      </c>
      <c r="H1957" s="152" t="s">
        <v>1</v>
      </c>
      <c r="I1957" s="154"/>
      <c r="L1957" s="150"/>
      <c r="M1957" s="155"/>
      <c r="T1957" s="156"/>
      <c r="AT1957" s="152" t="s">
        <v>170</v>
      </c>
      <c r="AU1957" s="152" t="s">
        <v>92</v>
      </c>
      <c r="AV1957" s="12" t="s">
        <v>90</v>
      </c>
      <c r="AW1957" s="12" t="s">
        <v>39</v>
      </c>
      <c r="AX1957" s="12" t="s">
        <v>83</v>
      </c>
      <c r="AY1957" s="152" t="s">
        <v>161</v>
      </c>
    </row>
    <row r="1958" spans="2:65" s="13" customFormat="1" ht="11.25">
      <c r="B1958" s="157"/>
      <c r="D1958" s="151" t="s">
        <v>170</v>
      </c>
      <c r="E1958" s="158" t="s">
        <v>1</v>
      </c>
      <c r="F1958" s="159" t="s">
        <v>2338</v>
      </c>
      <c r="H1958" s="160">
        <v>1</v>
      </c>
      <c r="I1958" s="161"/>
      <c r="L1958" s="157"/>
      <c r="M1958" s="162"/>
      <c r="T1958" s="163"/>
      <c r="AT1958" s="158" t="s">
        <v>170</v>
      </c>
      <c r="AU1958" s="158" t="s">
        <v>92</v>
      </c>
      <c r="AV1958" s="13" t="s">
        <v>92</v>
      </c>
      <c r="AW1958" s="13" t="s">
        <v>39</v>
      </c>
      <c r="AX1958" s="13" t="s">
        <v>83</v>
      </c>
      <c r="AY1958" s="158" t="s">
        <v>161</v>
      </c>
    </row>
    <row r="1959" spans="2:65" s="15" customFormat="1" ht="11.25">
      <c r="B1959" s="174"/>
      <c r="D1959" s="151" t="s">
        <v>170</v>
      </c>
      <c r="E1959" s="175" t="s">
        <v>1</v>
      </c>
      <c r="F1959" s="176" t="s">
        <v>377</v>
      </c>
      <c r="H1959" s="177">
        <v>1</v>
      </c>
      <c r="I1959" s="178"/>
      <c r="L1959" s="174"/>
      <c r="M1959" s="179"/>
      <c r="T1959" s="180"/>
      <c r="AT1959" s="175" t="s">
        <v>170</v>
      </c>
      <c r="AU1959" s="175" t="s">
        <v>92</v>
      </c>
      <c r="AV1959" s="15" t="s">
        <v>100</v>
      </c>
      <c r="AW1959" s="15" t="s">
        <v>39</v>
      </c>
      <c r="AX1959" s="15" t="s">
        <v>83</v>
      </c>
      <c r="AY1959" s="175" t="s">
        <v>161</v>
      </c>
    </row>
    <row r="1960" spans="2:65" s="12" customFormat="1" ht="11.25">
      <c r="B1960" s="150"/>
      <c r="D1960" s="151" t="s">
        <v>170</v>
      </c>
      <c r="E1960" s="152" t="s">
        <v>1</v>
      </c>
      <c r="F1960" s="153" t="s">
        <v>2192</v>
      </c>
      <c r="H1960" s="152" t="s">
        <v>1</v>
      </c>
      <c r="I1960" s="154"/>
      <c r="L1960" s="150"/>
      <c r="M1960" s="155"/>
      <c r="T1960" s="156"/>
      <c r="AT1960" s="152" t="s">
        <v>170</v>
      </c>
      <c r="AU1960" s="152" t="s">
        <v>92</v>
      </c>
      <c r="AV1960" s="12" t="s">
        <v>90</v>
      </c>
      <c r="AW1960" s="12" t="s">
        <v>39</v>
      </c>
      <c r="AX1960" s="12" t="s">
        <v>83</v>
      </c>
      <c r="AY1960" s="152" t="s">
        <v>161</v>
      </c>
    </row>
    <row r="1961" spans="2:65" s="13" customFormat="1" ht="11.25">
      <c r="B1961" s="157"/>
      <c r="D1961" s="151" t="s">
        <v>170</v>
      </c>
      <c r="E1961" s="158" t="s">
        <v>1</v>
      </c>
      <c r="F1961" s="159" t="s">
        <v>2340</v>
      </c>
      <c r="H1961" s="160">
        <v>1</v>
      </c>
      <c r="I1961" s="161"/>
      <c r="L1961" s="157"/>
      <c r="M1961" s="162"/>
      <c r="T1961" s="163"/>
      <c r="AT1961" s="158" t="s">
        <v>170</v>
      </c>
      <c r="AU1961" s="158" t="s">
        <v>92</v>
      </c>
      <c r="AV1961" s="13" t="s">
        <v>92</v>
      </c>
      <c r="AW1961" s="13" t="s">
        <v>39</v>
      </c>
      <c r="AX1961" s="13" t="s">
        <v>83</v>
      </c>
      <c r="AY1961" s="158" t="s">
        <v>161</v>
      </c>
    </row>
    <row r="1962" spans="2:65" s="15" customFormat="1" ht="11.25">
      <c r="B1962" s="174"/>
      <c r="D1962" s="151" t="s">
        <v>170</v>
      </c>
      <c r="E1962" s="175" t="s">
        <v>1</v>
      </c>
      <c r="F1962" s="176" t="s">
        <v>377</v>
      </c>
      <c r="H1962" s="177">
        <v>1</v>
      </c>
      <c r="I1962" s="178"/>
      <c r="L1962" s="174"/>
      <c r="M1962" s="179"/>
      <c r="T1962" s="180"/>
      <c r="AT1962" s="175" t="s">
        <v>170</v>
      </c>
      <c r="AU1962" s="175" t="s">
        <v>92</v>
      </c>
      <c r="AV1962" s="15" t="s">
        <v>100</v>
      </c>
      <c r="AW1962" s="15" t="s">
        <v>39</v>
      </c>
      <c r="AX1962" s="15" t="s">
        <v>83</v>
      </c>
      <c r="AY1962" s="175" t="s">
        <v>161</v>
      </c>
    </row>
    <row r="1963" spans="2:65" s="14" customFormat="1" ht="11.25">
      <c r="B1963" s="167"/>
      <c r="D1963" s="151" t="s">
        <v>170</v>
      </c>
      <c r="E1963" s="168" t="s">
        <v>1</v>
      </c>
      <c r="F1963" s="169" t="s">
        <v>237</v>
      </c>
      <c r="H1963" s="170">
        <v>2</v>
      </c>
      <c r="I1963" s="171"/>
      <c r="L1963" s="167"/>
      <c r="M1963" s="172"/>
      <c r="T1963" s="173"/>
      <c r="AT1963" s="168" t="s">
        <v>170</v>
      </c>
      <c r="AU1963" s="168" t="s">
        <v>92</v>
      </c>
      <c r="AV1963" s="14" t="s">
        <v>168</v>
      </c>
      <c r="AW1963" s="14" t="s">
        <v>39</v>
      </c>
      <c r="AX1963" s="14" t="s">
        <v>90</v>
      </c>
      <c r="AY1963" s="168" t="s">
        <v>161</v>
      </c>
    </row>
    <row r="1964" spans="2:65" s="1" customFormat="1" ht="37.9" customHeight="1">
      <c r="B1964" s="33"/>
      <c r="C1964" s="181" t="s">
        <v>2345</v>
      </c>
      <c r="D1964" s="181" t="s">
        <v>529</v>
      </c>
      <c r="E1964" s="182" t="s">
        <v>2346</v>
      </c>
      <c r="F1964" s="183" t="s">
        <v>2347</v>
      </c>
      <c r="G1964" s="184" t="s">
        <v>245</v>
      </c>
      <c r="H1964" s="185">
        <v>2</v>
      </c>
      <c r="I1964" s="186"/>
      <c r="J1964" s="187">
        <f>ROUND(I1964*H1964,2)</f>
        <v>0</v>
      </c>
      <c r="K1964" s="183" t="s">
        <v>230</v>
      </c>
      <c r="L1964" s="188"/>
      <c r="M1964" s="189" t="s">
        <v>1</v>
      </c>
      <c r="N1964" s="190" t="s">
        <v>48</v>
      </c>
      <c r="P1964" s="146">
        <f>O1964*H1964</f>
        <v>0</v>
      </c>
      <c r="Q1964" s="146">
        <v>3.0699999999999998E-3</v>
      </c>
      <c r="R1964" s="146">
        <f>Q1964*H1964</f>
        <v>6.1399999999999996E-3</v>
      </c>
      <c r="S1964" s="146">
        <v>0</v>
      </c>
      <c r="T1964" s="147">
        <f>S1964*H1964</f>
        <v>0</v>
      </c>
      <c r="AR1964" s="148" t="s">
        <v>314</v>
      </c>
      <c r="AT1964" s="148" t="s">
        <v>529</v>
      </c>
      <c r="AU1964" s="148" t="s">
        <v>92</v>
      </c>
      <c r="AY1964" s="17" t="s">
        <v>161</v>
      </c>
      <c r="BE1964" s="149">
        <f>IF(N1964="základní",J1964,0)</f>
        <v>0</v>
      </c>
      <c r="BF1964" s="149">
        <f>IF(N1964="snížená",J1964,0)</f>
        <v>0</v>
      </c>
      <c r="BG1964" s="149">
        <f>IF(N1964="zákl. přenesená",J1964,0)</f>
        <v>0</v>
      </c>
      <c r="BH1964" s="149">
        <f>IF(N1964="sníž. přenesená",J1964,0)</f>
        <v>0</v>
      </c>
      <c r="BI1964" s="149">
        <f>IF(N1964="nulová",J1964,0)</f>
        <v>0</v>
      </c>
      <c r="BJ1964" s="17" t="s">
        <v>90</v>
      </c>
      <c r="BK1964" s="149">
        <f>ROUND(I1964*H1964,2)</f>
        <v>0</v>
      </c>
      <c r="BL1964" s="17" t="s">
        <v>242</v>
      </c>
      <c r="BM1964" s="148" t="s">
        <v>2348</v>
      </c>
    </row>
    <row r="1965" spans="2:65" s="1" customFormat="1" ht="19.5">
      <c r="B1965" s="33"/>
      <c r="D1965" s="151" t="s">
        <v>182</v>
      </c>
      <c r="F1965" s="164" t="s">
        <v>2294</v>
      </c>
      <c r="I1965" s="165"/>
      <c r="L1965" s="33"/>
      <c r="M1965" s="166"/>
      <c r="T1965" s="57"/>
      <c r="AT1965" s="17" t="s">
        <v>182</v>
      </c>
      <c r="AU1965" s="17" t="s">
        <v>92</v>
      </c>
    </row>
    <row r="1966" spans="2:65" s="12" customFormat="1" ht="11.25">
      <c r="B1966" s="150"/>
      <c r="D1966" s="151" t="s">
        <v>170</v>
      </c>
      <c r="E1966" s="152" t="s">
        <v>1</v>
      </c>
      <c r="F1966" s="153" t="s">
        <v>2178</v>
      </c>
      <c r="H1966" s="152" t="s">
        <v>1</v>
      </c>
      <c r="I1966" s="154"/>
      <c r="L1966" s="150"/>
      <c r="M1966" s="155"/>
      <c r="T1966" s="156"/>
      <c r="AT1966" s="152" t="s">
        <v>170</v>
      </c>
      <c r="AU1966" s="152" t="s">
        <v>92</v>
      </c>
      <c r="AV1966" s="12" t="s">
        <v>90</v>
      </c>
      <c r="AW1966" s="12" t="s">
        <v>39</v>
      </c>
      <c r="AX1966" s="12" t="s">
        <v>83</v>
      </c>
      <c r="AY1966" s="152" t="s">
        <v>161</v>
      </c>
    </row>
    <row r="1967" spans="2:65" s="13" customFormat="1" ht="11.25">
      <c r="B1967" s="157"/>
      <c r="D1967" s="151" t="s">
        <v>170</v>
      </c>
      <c r="E1967" s="158" t="s">
        <v>1</v>
      </c>
      <c r="F1967" s="159" t="s">
        <v>2338</v>
      </c>
      <c r="H1967" s="160">
        <v>1</v>
      </c>
      <c r="I1967" s="161"/>
      <c r="L1967" s="157"/>
      <c r="M1967" s="162"/>
      <c r="T1967" s="163"/>
      <c r="AT1967" s="158" t="s">
        <v>170</v>
      </c>
      <c r="AU1967" s="158" t="s">
        <v>92</v>
      </c>
      <c r="AV1967" s="13" t="s">
        <v>92</v>
      </c>
      <c r="AW1967" s="13" t="s">
        <v>39</v>
      </c>
      <c r="AX1967" s="13" t="s">
        <v>83</v>
      </c>
      <c r="AY1967" s="158" t="s">
        <v>161</v>
      </c>
    </row>
    <row r="1968" spans="2:65" s="15" customFormat="1" ht="11.25">
      <c r="B1968" s="174"/>
      <c r="D1968" s="151" t="s">
        <v>170</v>
      </c>
      <c r="E1968" s="175" t="s">
        <v>1</v>
      </c>
      <c r="F1968" s="176" t="s">
        <v>377</v>
      </c>
      <c r="H1968" s="177">
        <v>1</v>
      </c>
      <c r="I1968" s="178"/>
      <c r="L1968" s="174"/>
      <c r="M1968" s="179"/>
      <c r="T1968" s="180"/>
      <c r="AT1968" s="175" t="s">
        <v>170</v>
      </c>
      <c r="AU1968" s="175" t="s">
        <v>92</v>
      </c>
      <c r="AV1968" s="15" t="s">
        <v>100</v>
      </c>
      <c r="AW1968" s="15" t="s">
        <v>39</v>
      </c>
      <c r="AX1968" s="15" t="s">
        <v>83</v>
      </c>
      <c r="AY1968" s="175" t="s">
        <v>161</v>
      </c>
    </row>
    <row r="1969" spans="2:65" s="12" customFormat="1" ht="11.25">
      <c r="B1969" s="150"/>
      <c r="D1969" s="151" t="s">
        <v>170</v>
      </c>
      <c r="E1969" s="152" t="s">
        <v>1</v>
      </c>
      <c r="F1969" s="153" t="s">
        <v>2192</v>
      </c>
      <c r="H1969" s="152" t="s">
        <v>1</v>
      </c>
      <c r="I1969" s="154"/>
      <c r="L1969" s="150"/>
      <c r="M1969" s="155"/>
      <c r="T1969" s="156"/>
      <c r="AT1969" s="152" t="s">
        <v>170</v>
      </c>
      <c r="AU1969" s="152" t="s">
        <v>92</v>
      </c>
      <c r="AV1969" s="12" t="s">
        <v>90</v>
      </c>
      <c r="AW1969" s="12" t="s">
        <v>39</v>
      </c>
      <c r="AX1969" s="12" t="s">
        <v>83</v>
      </c>
      <c r="AY1969" s="152" t="s">
        <v>161</v>
      </c>
    </row>
    <row r="1970" spans="2:65" s="13" customFormat="1" ht="11.25">
      <c r="B1970" s="157"/>
      <c r="D1970" s="151" t="s">
        <v>170</v>
      </c>
      <c r="E1970" s="158" t="s">
        <v>1</v>
      </c>
      <c r="F1970" s="159" t="s">
        <v>2340</v>
      </c>
      <c r="H1970" s="160">
        <v>1</v>
      </c>
      <c r="I1970" s="161"/>
      <c r="L1970" s="157"/>
      <c r="M1970" s="162"/>
      <c r="T1970" s="163"/>
      <c r="AT1970" s="158" t="s">
        <v>170</v>
      </c>
      <c r="AU1970" s="158" t="s">
        <v>92</v>
      </c>
      <c r="AV1970" s="13" t="s">
        <v>92</v>
      </c>
      <c r="AW1970" s="13" t="s">
        <v>39</v>
      </c>
      <c r="AX1970" s="13" t="s">
        <v>83</v>
      </c>
      <c r="AY1970" s="158" t="s">
        <v>161</v>
      </c>
    </row>
    <row r="1971" spans="2:65" s="15" customFormat="1" ht="11.25">
      <c r="B1971" s="174"/>
      <c r="D1971" s="151" t="s">
        <v>170</v>
      </c>
      <c r="E1971" s="175" t="s">
        <v>1</v>
      </c>
      <c r="F1971" s="176" t="s">
        <v>377</v>
      </c>
      <c r="H1971" s="177">
        <v>1</v>
      </c>
      <c r="I1971" s="178"/>
      <c r="L1971" s="174"/>
      <c r="M1971" s="179"/>
      <c r="T1971" s="180"/>
      <c r="AT1971" s="175" t="s">
        <v>170</v>
      </c>
      <c r="AU1971" s="175" t="s">
        <v>92</v>
      </c>
      <c r="AV1971" s="15" t="s">
        <v>100</v>
      </c>
      <c r="AW1971" s="15" t="s">
        <v>39</v>
      </c>
      <c r="AX1971" s="15" t="s">
        <v>83</v>
      </c>
      <c r="AY1971" s="175" t="s">
        <v>161</v>
      </c>
    </row>
    <row r="1972" spans="2:65" s="14" customFormat="1" ht="11.25">
      <c r="B1972" s="167"/>
      <c r="D1972" s="151" t="s">
        <v>170</v>
      </c>
      <c r="E1972" s="168" t="s">
        <v>1</v>
      </c>
      <c r="F1972" s="169" t="s">
        <v>237</v>
      </c>
      <c r="H1972" s="170">
        <v>2</v>
      </c>
      <c r="I1972" s="171"/>
      <c r="L1972" s="167"/>
      <c r="M1972" s="172"/>
      <c r="T1972" s="173"/>
      <c r="AT1972" s="168" t="s">
        <v>170</v>
      </c>
      <c r="AU1972" s="168" t="s">
        <v>92</v>
      </c>
      <c r="AV1972" s="14" t="s">
        <v>168</v>
      </c>
      <c r="AW1972" s="14" t="s">
        <v>39</v>
      </c>
      <c r="AX1972" s="14" t="s">
        <v>90</v>
      </c>
      <c r="AY1972" s="168" t="s">
        <v>161</v>
      </c>
    </row>
    <row r="1973" spans="2:65" s="1" customFormat="1" ht="37.9" customHeight="1">
      <c r="B1973" s="33"/>
      <c r="C1973" s="181" t="s">
        <v>1562</v>
      </c>
      <c r="D1973" s="181" t="s">
        <v>529</v>
      </c>
      <c r="E1973" s="182" t="s">
        <v>2349</v>
      </c>
      <c r="F1973" s="183" t="s">
        <v>2350</v>
      </c>
      <c r="G1973" s="184" t="s">
        <v>245</v>
      </c>
      <c r="H1973" s="185">
        <v>1</v>
      </c>
      <c r="I1973" s="186"/>
      <c r="J1973" s="187">
        <f>ROUND(I1973*H1973,2)</f>
        <v>0</v>
      </c>
      <c r="K1973" s="183" t="s">
        <v>230</v>
      </c>
      <c r="L1973" s="188"/>
      <c r="M1973" s="189" t="s">
        <v>1</v>
      </c>
      <c r="N1973" s="190" t="s">
        <v>48</v>
      </c>
      <c r="P1973" s="146">
        <f>O1973*H1973</f>
        <v>0</v>
      </c>
      <c r="Q1973" s="146">
        <v>3.0699999999999998E-3</v>
      </c>
      <c r="R1973" s="146">
        <f>Q1973*H1973</f>
        <v>3.0699999999999998E-3</v>
      </c>
      <c r="S1973" s="146">
        <v>0</v>
      </c>
      <c r="T1973" s="147">
        <f>S1973*H1973</f>
        <v>0</v>
      </c>
      <c r="AR1973" s="148" t="s">
        <v>314</v>
      </c>
      <c r="AT1973" s="148" t="s">
        <v>529</v>
      </c>
      <c r="AU1973" s="148" t="s">
        <v>92</v>
      </c>
      <c r="AY1973" s="17" t="s">
        <v>161</v>
      </c>
      <c r="BE1973" s="149">
        <f>IF(N1973="základní",J1973,0)</f>
        <v>0</v>
      </c>
      <c r="BF1973" s="149">
        <f>IF(N1973="snížená",J1973,0)</f>
        <v>0</v>
      </c>
      <c r="BG1973" s="149">
        <f>IF(N1973="zákl. přenesená",J1973,0)</f>
        <v>0</v>
      </c>
      <c r="BH1973" s="149">
        <f>IF(N1973="sníž. přenesená",J1973,0)</f>
        <v>0</v>
      </c>
      <c r="BI1973" s="149">
        <f>IF(N1973="nulová",J1973,0)</f>
        <v>0</v>
      </c>
      <c r="BJ1973" s="17" t="s">
        <v>90</v>
      </c>
      <c r="BK1973" s="149">
        <f>ROUND(I1973*H1973,2)</f>
        <v>0</v>
      </c>
      <c r="BL1973" s="17" t="s">
        <v>242</v>
      </c>
      <c r="BM1973" s="148" t="s">
        <v>2351</v>
      </c>
    </row>
    <row r="1974" spans="2:65" s="1" customFormat="1" ht="19.5">
      <c r="B1974" s="33"/>
      <c r="D1974" s="151" t="s">
        <v>182</v>
      </c>
      <c r="F1974" s="164" t="s">
        <v>2294</v>
      </c>
      <c r="I1974" s="165"/>
      <c r="L1974" s="33"/>
      <c r="M1974" s="166"/>
      <c r="T1974" s="57"/>
      <c r="AT1974" s="17" t="s">
        <v>182</v>
      </c>
      <c r="AU1974" s="17" t="s">
        <v>92</v>
      </c>
    </row>
    <row r="1975" spans="2:65" s="12" customFormat="1" ht="11.25">
      <c r="B1975" s="150"/>
      <c r="D1975" s="151" t="s">
        <v>170</v>
      </c>
      <c r="E1975" s="152" t="s">
        <v>1</v>
      </c>
      <c r="F1975" s="153" t="s">
        <v>2178</v>
      </c>
      <c r="H1975" s="152" t="s">
        <v>1</v>
      </c>
      <c r="I1975" s="154"/>
      <c r="L1975" s="150"/>
      <c r="M1975" s="155"/>
      <c r="T1975" s="156"/>
      <c r="AT1975" s="152" t="s">
        <v>170</v>
      </c>
      <c r="AU1975" s="152" t="s">
        <v>92</v>
      </c>
      <c r="AV1975" s="12" t="s">
        <v>90</v>
      </c>
      <c r="AW1975" s="12" t="s">
        <v>39</v>
      </c>
      <c r="AX1975" s="12" t="s">
        <v>83</v>
      </c>
      <c r="AY1975" s="152" t="s">
        <v>161</v>
      </c>
    </row>
    <row r="1976" spans="2:65" s="13" customFormat="1" ht="11.25">
      <c r="B1976" s="157"/>
      <c r="D1976" s="151" t="s">
        <v>170</v>
      </c>
      <c r="E1976" s="158" t="s">
        <v>1</v>
      </c>
      <c r="F1976" s="159" t="s">
        <v>2352</v>
      </c>
      <c r="H1976" s="160">
        <v>1</v>
      </c>
      <c r="I1976" s="161"/>
      <c r="L1976" s="157"/>
      <c r="M1976" s="162"/>
      <c r="T1976" s="163"/>
      <c r="AT1976" s="158" t="s">
        <v>170</v>
      </c>
      <c r="AU1976" s="158" t="s">
        <v>92</v>
      </c>
      <c r="AV1976" s="13" t="s">
        <v>92</v>
      </c>
      <c r="AW1976" s="13" t="s">
        <v>39</v>
      </c>
      <c r="AX1976" s="13" t="s">
        <v>90</v>
      </c>
      <c r="AY1976" s="158" t="s">
        <v>161</v>
      </c>
    </row>
    <row r="1977" spans="2:65" s="1" customFormat="1" ht="37.9" customHeight="1">
      <c r="B1977" s="33"/>
      <c r="C1977" s="181" t="s">
        <v>2353</v>
      </c>
      <c r="D1977" s="181" t="s">
        <v>529</v>
      </c>
      <c r="E1977" s="182" t="s">
        <v>2354</v>
      </c>
      <c r="F1977" s="183" t="s">
        <v>2355</v>
      </c>
      <c r="G1977" s="184" t="s">
        <v>245</v>
      </c>
      <c r="H1977" s="185">
        <v>1</v>
      </c>
      <c r="I1977" s="186"/>
      <c r="J1977" s="187">
        <f>ROUND(I1977*H1977,2)</f>
        <v>0</v>
      </c>
      <c r="K1977" s="183" t="s">
        <v>230</v>
      </c>
      <c r="L1977" s="188"/>
      <c r="M1977" s="189" t="s">
        <v>1</v>
      </c>
      <c r="N1977" s="190" t="s">
        <v>48</v>
      </c>
      <c r="P1977" s="146">
        <f>O1977*H1977</f>
        <v>0</v>
      </c>
      <c r="Q1977" s="146">
        <v>3.0699999999999998E-3</v>
      </c>
      <c r="R1977" s="146">
        <f>Q1977*H1977</f>
        <v>3.0699999999999998E-3</v>
      </c>
      <c r="S1977" s="146">
        <v>0</v>
      </c>
      <c r="T1977" s="147">
        <f>S1977*H1977</f>
        <v>0</v>
      </c>
      <c r="AR1977" s="148" t="s">
        <v>314</v>
      </c>
      <c r="AT1977" s="148" t="s">
        <v>529</v>
      </c>
      <c r="AU1977" s="148" t="s">
        <v>92</v>
      </c>
      <c r="AY1977" s="17" t="s">
        <v>161</v>
      </c>
      <c r="BE1977" s="149">
        <f>IF(N1977="základní",J1977,0)</f>
        <v>0</v>
      </c>
      <c r="BF1977" s="149">
        <f>IF(N1977="snížená",J1977,0)</f>
        <v>0</v>
      </c>
      <c r="BG1977" s="149">
        <f>IF(N1977="zákl. přenesená",J1977,0)</f>
        <v>0</v>
      </c>
      <c r="BH1977" s="149">
        <f>IF(N1977="sníž. přenesená",J1977,0)</f>
        <v>0</v>
      </c>
      <c r="BI1977" s="149">
        <f>IF(N1977="nulová",J1977,0)</f>
        <v>0</v>
      </c>
      <c r="BJ1977" s="17" t="s">
        <v>90</v>
      </c>
      <c r="BK1977" s="149">
        <f>ROUND(I1977*H1977,2)</f>
        <v>0</v>
      </c>
      <c r="BL1977" s="17" t="s">
        <v>242</v>
      </c>
      <c r="BM1977" s="148" t="s">
        <v>2356</v>
      </c>
    </row>
    <row r="1978" spans="2:65" s="1" customFormat="1" ht="19.5">
      <c r="B1978" s="33"/>
      <c r="D1978" s="151" t="s">
        <v>182</v>
      </c>
      <c r="F1978" s="164" t="s">
        <v>2294</v>
      </c>
      <c r="I1978" s="165"/>
      <c r="L1978" s="33"/>
      <c r="M1978" s="166"/>
      <c r="T1978" s="57"/>
      <c r="AT1978" s="17" t="s">
        <v>182</v>
      </c>
      <c r="AU1978" s="17" t="s">
        <v>92</v>
      </c>
    </row>
    <row r="1979" spans="2:65" s="12" customFormat="1" ht="11.25">
      <c r="B1979" s="150"/>
      <c r="D1979" s="151" t="s">
        <v>170</v>
      </c>
      <c r="E1979" s="152" t="s">
        <v>1</v>
      </c>
      <c r="F1979" s="153" t="s">
        <v>2192</v>
      </c>
      <c r="H1979" s="152" t="s">
        <v>1</v>
      </c>
      <c r="I1979" s="154"/>
      <c r="L1979" s="150"/>
      <c r="M1979" s="155"/>
      <c r="T1979" s="156"/>
      <c r="AT1979" s="152" t="s">
        <v>170</v>
      </c>
      <c r="AU1979" s="152" t="s">
        <v>92</v>
      </c>
      <c r="AV1979" s="12" t="s">
        <v>90</v>
      </c>
      <c r="AW1979" s="12" t="s">
        <v>39</v>
      </c>
      <c r="AX1979" s="12" t="s">
        <v>83</v>
      </c>
      <c r="AY1979" s="152" t="s">
        <v>161</v>
      </c>
    </row>
    <row r="1980" spans="2:65" s="13" customFormat="1" ht="11.25">
      <c r="B1980" s="157"/>
      <c r="D1980" s="151" t="s">
        <v>170</v>
      </c>
      <c r="E1980" s="158" t="s">
        <v>1</v>
      </c>
      <c r="F1980" s="159" t="s">
        <v>2357</v>
      </c>
      <c r="H1980" s="160">
        <v>1</v>
      </c>
      <c r="I1980" s="161"/>
      <c r="L1980" s="157"/>
      <c r="M1980" s="162"/>
      <c r="T1980" s="163"/>
      <c r="AT1980" s="158" t="s">
        <v>170</v>
      </c>
      <c r="AU1980" s="158" t="s">
        <v>92</v>
      </c>
      <c r="AV1980" s="13" t="s">
        <v>92</v>
      </c>
      <c r="AW1980" s="13" t="s">
        <v>39</v>
      </c>
      <c r="AX1980" s="13" t="s">
        <v>90</v>
      </c>
      <c r="AY1980" s="158" t="s">
        <v>161</v>
      </c>
    </row>
    <row r="1981" spans="2:65" s="1" customFormat="1" ht="37.9" customHeight="1">
      <c r="B1981" s="33"/>
      <c r="C1981" s="181" t="s">
        <v>1565</v>
      </c>
      <c r="D1981" s="181" t="s">
        <v>529</v>
      </c>
      <c r="E1981" s="182" t="s">
        <v>2358</v>
      </c>
      <c r="F1981" s="183" t="s">
        <v>2359</v>
      </c>
      <c r="G1981" s="184" t="s">
        <v>245</v>
      </c>
      <c r="H1981" s="185">
        <v>1</v>
      </c>
      <c r="I1981" s="186"/>
      <c r="J1981" s="187">
        <f>ROUND(I1981*H1981,2)</f>
        <v>0</v>
      </c>
      <c r="K1981" s="183" t="s">
        <v>230</v>
      </c>
      <c r="L1981" s="188"/>
      <c r="M1981" s="189" t="s">
        <v>1</v>
      </c>
      <c r="N1981" s="190" t="s">
        <v>48</v>
      </c>
      <c r="P1981" s="146">
        <f>O1981*H1981</f>
        <v>0</v>
      </c>
      <c r="Q1981" s="146">
        <v>3.0699999999999998E-3</v>
      </c>
      <c r="R1981" s="146">
        <f>Q1981*H1981</f>
        <v>3.0699999999999998E-3</v>
      </c>
      <c r="S1981" s="146">
        <v>0</v>
      </c>
      <c r="T1981" s="147">
        <f>S1981*H1981</f>
        <v>0</v>
      </c>
      <c r="AR1981" s="148" t="s">
        <v>314</v>
      </c>
      <c r="AT1981" s="148" t="s">
        <v>529</v>
      </c>
      <c r="AU1981" s="148" t="s">
        <v>92</v>
      </c>
      <c r="AY1981" s="17" t="s">
        <v>161</v>
      </c>
      <c r="BE1981" s="149">
        <f>IF(N1981="základní",J1981,0)</f>
        <v>0</v>
      </c>
      <c r="BF1981" s="149">
        <f>IF(N1981="snížená",J1981,0)</f>
        <v>0</v>
      </c>
      <c r="BG1981" s="149">
        <f>IF(N1981="zákl. přenesená",J1981,0)</f>
        <v>0</v>
      </c>
      <c r="BH1981" s="149">
        <f>IF(N1981="sníž. přenesená",J1981,0)</f>
        <v>0</v>
      </c>
      <c r="BI1981" s="149">
        <f>IF(N1981="nulová",J1981,0)</f>
        <v>0</v>
      </c>
      <c r="BJ1981" s="17" t="s">
        <v>90</v>
      </c>
      <c r="BK1981" s="149">
        <f>ROUND(I1981*H1981,2)</f>
        <v>0</v>
      </c>
      <c r="BL1981" s="17" t="s">
        <v>242</v>
      </c>
      <c r="BM1981" s="148" t="s">
        <v>2360</v>
      </c>
    </row>
    <row r="1982" spans="2:65" s="1" customFormat="1" ht="19.5">
      <c r="B1982" s="33"/>
      <c r="D1982" s="151" t="s">
        <v>182</v>
      </c>
      <c r="F1982" s="164" t="s">
        <v>2294</v>
      </c>
      <c r="I1982" s="165"/>
      <c r="L1982" s="33"/>
      <c r="M1982" s="166"/>
      <c r="T1982" s="57"/>
      <c r="AT1982" s="17" t="s">
        <v>182</v>
      </c>
      <c r="AU1982" s="17" t="s">
        <v>92</v>
      </c>
    </row>
    <row r="1983" spans="2:65" s="12" customFormat="1" ht="11.25">
      <c r="B1983" s="150"/>
      <c r="D1983" s="151" t="s">
        <v>170</v>
      </c>
      <c r="E1983" s="152" t="s">
        <v>1</v>
      </c>
      <c r="F1983" s="153" t="s">
        <v>2205</v>
      </c>
      <c r="H1983" s="152" t="s">
        <v>1</v>
      </c>
      <c r="I1983" s="154"/>
      <c r="L1983" s="150"/>
      <c r="M1983" s="155"/>
      <c r="T1983" s="156"/>
      <c r="AT1983" s="152" t="s">
        <v>170</v>
      </c>
      <c r="AU1983" s="152" t="s">
        <v>92</v>
      </c>
      <c r="AV1983" s="12" t="s">
        <v>90</v>
      </c>
      <c r="AW1983" s="12" t="s">
        <v>39</v>
      </c>
      <c r="AX1983" s="12" t="s">
        <v>83</v>
      </c>
      <c r="AY1983" s="152" t="s">
        <v>161</v>
      </c>
    </row>
    <row r="1984" spans="2:65" s="13" customFormat="1" ht="11.25">
      <c r="B1984" s="157"/>
      <c r="D1984" s="151" t="s">
        <v>170</v>
      </c>
      <c r="E1984" s="158" t="s">
        <v>1</v>
      </c>
      <c r="F1984" s="159" t="s">
        <v>2361</v>
      </c>
      <c r="H1984" s="160">
        <v>1</v>
      </c>
      <c r="I1984" s="161"/>
      <c r="L1984" s="157"/>
      <c r="M1984" s="162"/>
      <c r="T1984" s="163"/>
      <c r="AT1984" s="158" t="s">
        <v>170</v>
      </c>
      <c r="AU1984" s="158" t="s">
        <v>92</v>
      </c>
      <c r="AV1984" s="13" t="s">
        <v>92</v>
      </c>
      <c r="AW1984" s="13" t="s">
        <v>39</v>
      </c>
      <c r="AX1984" s="13" t="s">
        <v>90</v>
      </c>
      <c r="AY1984" s="158" t="s">
        <v>161</v>
      </c>
    </row>
    <row r="1985" spans="2:65" s="1" customFormat="1" ht="37.9" customHeight="1">
      <c r="B1985" s="33"/>
      <c r="C1985" s="181" t="s">
        <v>2362</v>
      </c>
      <c r="D1985" s="181" t="s">
        <v>529</v>
      </c>
      <c r="E1985" s="182" t="s">
        <v>2363</v>
      </c>
      <c r="F1985" s="183" t="s">
        <v>2364</v>
      </c>
      <c r="G1985" s="184" t="s">
        <v>245</v>
      </c>
      <c r="H1985" s="185">
        <v>2</v>
      </c>
      <c r="I1985" s="186"/>
      <c r="J1985" s="187">
        <f>ROUND(I1985*H1985,2)</f>
        <v>0</v>
      </c>
      <c r="K1985" s="183" t="s">
        <v>230</v>
      </c>
      <c r="L1985" s="188"/>
      <c r="M1985" s="189" t="s">
        <v>1</v>
      </c>
      <c r="N1985" s="190" t="s">
        <v>48</v>
      </c>
      <c r="P1985" s="146">
        <f>O1985*H1985</f>
        <v>0</v>
      </c>
      <c r="Q1985" s="146">
        <v>3.0699999999999998E-3</v>
      </c>
      <c r="R1985" s="146">
        <f>Q1985*H1985</f>
        <v>6.1399999999999996E-3</v>
      </c>
      <c r="S1985" s="146">
        <v>0</v>
      </c>
      <c r="T1985" s="147">
        <f>S1985*H1985</f>
        <v>0</v>
      </c>
      <c r="AR1985" s="148" t="s">
        <v>314</v>
      </c>
      <c r="AT1985" s="148" t="s">
        <v>529</v>
      </c>
      <c r="AU1985" s="148" t="s">
        <v>92</v>
      </c>
      <c r="AY1985" s="17" t="s">
        <v>161</v>
      </c>
      <c r="BE1985" s="149">
        <f>IF(N1985="základní",J1985,0)</f>
        <v>0</v>
      </c>
      <c r="BF1985" s="149">
        <f>IF(N1985="snížená",J1985,0)</f>
        <v>0</v>
      </c>
      <c r="BG1985" s="149">
        <f>IF(N1985="zákl. přenesená",J1985,0)</f>
        <v>0</v>
      </c>
      <c r="BH1985" s="149">
        <f>IF(N1985="sníž. přenesená",J1985,0)</f>
        <v>0</v>
      </c>
      <c r="BI1985" s="149">
        <f>IF(N1985="nulová",J1985,0)</f>
        <v>0</v>
      </c>
      <c r="BJ1985" s="17" t="s">
        <v>90</v>
      </c>
      <c r="BK1985" s="149">
        <f>ROUND(I1985*H1985,2)</f>
        <v>0</v>
      </c>
      <c r="BL1985" s="17" t="s">
        <v>242</v>
      </c>
      <c r="BM1985" s="148" t="s">
        <v>2365</v>
      </c>
    </row>
    <row r="1986" spans="2:65" s="1" customFormat="1" ht="19.5">
      <c r="B1986" s="33"/>
      <c r="D1986" s="151" t="s">
        <v>182</v>
      </c>
      <c r="F1986" s="164" t="s">
        <v>2294</v>
      </c>
      <c r="I1986" s="165"/>
      <c r="L1986" s="33"/>
      <c r="M1986" s="166"/>
      <c r="T1986" s="57"/>
      <c r="AT1986" s="17" t="s">
        <v>182</v>
      </c>
      <c r="AU1986" s="17" t="s">
        <v>92</v>
      </c>
    </row>
    <row r="1987" spans="2:65" s="12" customFormat="1" ht="11.25">
      <c r="B1987" s="150"/>
      <c r="D1987" s="151" t="s">
        <v>170</v>
      </c>
      <c r="E1987" s="152" t="s">
        <v>1</v>
      </c>
      <c r="F1987" s="153" t="s">
        <v>2205</v>
      </c>
      <c r="H1987" s="152" t="s">
        <v>1</v>
      </c>
      <c r="I1987" s="154"/>
      <c r="L1987" s="150"/>
      <c r="M1987" s="155"/>
      <c r="T1987" s="156"/>
      <c r="AT1987" s="152" t="s">
        <v>170</v>
      </c>
      <c r="AU1987" s="152" t="s">
        <v>92</v>
      </c>
      <c r="AV1987" s="12" t="s">
        <v>90</v>
      </c>
      <c r="AW1987" s="12" t="s">
        <v>39</v>
      </c>
      <c r="AX1987" s="12" t="s">
        <v>83</v>
      </c>
      <c r="AY1987" s="152" t="s">
        <v>161</v>
      </c>
    </row>
    <row r="1988" spans="2:65" s="13" customFormat="1" ht="11.25">
      <c r="B1988" s="157"/>
      <c r="D1988" s="151" t="s">
        <v>170</v>
      </c>
      <c r="E1988" s="158" t="s">
        <v>1</v>
      </c>
      <c r="F1988" s="159" t="s">
        <v>2366</v>
      </c>
      <c r="H1988" s="160">
        <v>2</v>
      </c>
      <c r="I1988" s="161"/>
      <c r="L1988" s="157"/>
      <c r="M1988" s="162"/>
      <c r="T1988" s="163"/>
      <c r="AT1988" s="158" t="s">
        <v>170</v>
      </c>
      <c r="AU1988" s="158" t="s">
        <v>92</v>
      </c>
      <c r="AV1988" s="13" t="s">
        <v>92</v>
      </c>
      <c r="AW1988" s="13" t="s">
        <v>39</v>
      </c>
      <c r="AX1988" s="13" t="s">
        <v>90</v>
      </c>
      <c r="AY1988" s="158" t="s">
        <v>161</v>
      </c>
    </row>
    <row r="1989" spans="2:65" s="1" customFormat="1" ht="37.9" customHeight="1">
      <c r="B1989" s="33"/>
      <c r="C1989" s="181" t="s">
        <v>1569</v>
      </c>
      <c r="D1989" s="181" t="s">
        <v>529</v>
      </c>
      <c r="E1989" s="182" t="s">
        <v>2367</v>
      </c>
      <c r="F1989" s="183" t="s">
        <v>2368</v>
      </c>
      <c r="G1989" s="184" t="s">
        <v>245</v>
      </c>
      <c r="H1989" s="185">
        <v>2</v>
      </c>
      <c r="I1989" s="186"/>
      <c r="J1989" s="187">
        <f>ROUND(I1989*H1989,2)</f>
        <v>0</v>
      </c>
      <c r="K1989" s="183" t="s">
        <v>230</v>
      </c>
      <c r="L1989" s="188"/>
      <c r="M1989" s="189" t="s">
        <v>1</v>
      </c>
      <c r="N1989" s="190" t="s">
        <v>48</v>
      </c>
      <c r="P1989" s="146">
        <f>O1989*H1989</f>
        <v>0</v>
      </c>
      <c r="Q1989" s="146">
        <v>3.0699999999999998E-3</v>
      </c>
      <c r="R1989" s="146">
        <f>Q1989*H1989</f>
        <v>6.1399999999999996E-3</v>
      </c>
      <c r="S1989" s="146">
        <v>0</v>
      </c>
      <c r="T1989" s="147">
        <f>S1989*H1989</f>
        <v>0</v>
      </c>
      <c r="AR1989" s="148" t="s">
        <v>314</v>
      </c>
      <c r="AT1989" s="148" t="s">
        <v>529</v>
      </c>
      <c r="AU1989" s="148" t="s">
        <v>92</v>
      </c>
      <c r="AY1989" s="17" t="s">
        <v>161</v>
      </c>
      <c r="BE1989" s="149">
        <f>IF(N1989="základní",J1989,0)</f>
        <v>0</v>
      </c>
      <c r="BF1989" s="149">
        <f>IF(N1989="snížená",J1989,0)</f>
        <v>0</v>
      </c>
      <c r="BG1989" s="149">
        <f>IF(N1989="zákl. přenesená",J1989,0)</f>
        <v>0</v>
      </c>
      <c r="BH1989" s="149">
        <f>IF(N1989="sníž. přenesená",J1989,0)</f>
        <v>0</v>
      </c>
      <c r="BI1989" s="149">
        <f>IF(N1989="nulová",J1989,0)</f>
        <v>0</v>
      </c>
      <c r="BJ1989" s="17" t="s">
        <v>90</v>
      </c>
      <c r="BK1989" s="149">
        <f>ROUND(I1989*H1989,2)</f>
        <v>0</v>
      </c>
      <c r="BL1989" s="17" t="s">
        <v>242</v>
      </c>
      <c r="BM1989" s="148" t="s">
        <v>2369</v>
      </c>
    </row>
    <row r="1990" spans="2:65" s="1" customFormat="1" ht="19.5">
      <c r="B1990" s="33"/>
      <c r="D1990" s="151" t="s">
        <v>182</v>
      </c>
      <c r="F1990" s="164" t="s">
        <v>2294</v>
      </c>
      <c r="I1990" s="165"/>
      <c r="L1990" s="33"/>
      <c r="M1990" s="166"/>
      <c r="T1990" s="57"/>
      <c r="AT1990" s="17" t="s">
        <v>182</v>
      </c>
      <c r="AU1990" s="17" t="s">
        <v>92</v>
      </c>
    </row>
    <row r="1991" spans="2:65" s="12" customFormat="1" ht="11.25">
      <c r="B1991" s="150"/>
      <c r="D1991" s="151" t="s">
        <v>170</v>
      </c>
      <c r="E1991" s="152" t="s">
        <v>1</v>
      </c>
      <c r="F1991" s="153" t="s">
        <v>2205</v>
      </c>
      <c r="H1991" s="152" t="s">
        <v>1</v>
      </c>
      <c r="I1991" s="154"/>
      <c r="L1991" s="150"/>
      <c r="M1991" s="155"/>
      <c r="T1991" s="156"/>
      <c r="AT1991" s="152" t="s">
        <v>170</v>
      </c>
      <c r="AU1991" s="152" t="s">
        <v>92</v>
      </c>
      <c r="AV1991" s="12" t="s">
        <v>90</v>
      </c>
      <c r="AW1991" s="12" t="s">
        <v>39</v>
      </c>
      <c r="AX1991" s="12" t="s">
        <v>83</v>
      </c>
      <c r="AY1991" s="152" t="s">
        <v>161</v>
      </c>
    </row>
    <row r="1992" spans="2:65" s="13" customFormat="1" ht="11.25">
      <c r="B1992" s="157"/>
      <c r="D1992" s="151" t="s">
        <v>170</v>
      </c>
      <c r="E1992" s="158" t="s">
        <v>1</v>
      </c>
      <c r="F1992" s="159" t="s">
        <v>2370</v>
      </c>
      <c r="H1992" s="160">
        <v>1</v>
      </c>
      <c r="I1992" s="161"/>
      <c r="L1992" s="157"/>
      <c r="M1992" s="162"/>
      <c r="T1992" s="163"/>
      <c r="AT1992" s="158" t="s">
        <v>170</v>
      </c>
      <c r="AU1992" s="158" t="s">
        <v>92</v>
      </c>
      <c r="AV1992" s="13" t="s">
        <v>92</v>
      </c>
      <c r="AW1992" s="13" t="s">
        <v>39</v>
      </c>
      <c r="AX1992" s="13" t="s">
        <v>83</v>
      </c>
      <c r="AY1992" s="158" t="s">
        <v>161</v>
      </c>
    </row>
    <row r="1993" spans="2:65" s="13" customFormat="1" ht="11.25">
      <c r="B1993" s="157"/>
      <c r="D1993" s="151" t="s">
        <v>170</v>
      </c>
      <c r="E1993" s="158" t="s">
        <v>1</v>
      </c>
      <c r="F1993" s="159" t="s">
        <v>2371</v>
      </c>
      <c r="H1993" s="160">
        <v>1</v>
      </c>
      <c r="I1993" s="161"/>
      <c r="L1993" s="157"/>
      <c r="M1993" s="162"/>
      <c r="T1993" s="163"/>
      <c r="AT1993" s="158" t="s">
        <v>170</v>
      </c>
      <c r="AU1993" s="158" t="s">
        <v>92</v>
      </c>
      <c r="AV1993" s="13" t="s">
        <v>92</v>
      </c>
      <c r="AW1993" s="13" t="s">
        <v>39</v>
      </c>
      <c r="AX1993" s="13" t="s">
        <v>83</v>
      </c>
      <c r="AY1993" s="158" t="s">
        <v>161</v>
      </c>
    </row>
    <row r="1994" spans="2:65" s="14" customFormat="1" ht="11.25">
      <c r="B1994" s="167"/>
      <c r="D1994" s="151" t="s">
        <v>170</v>
      </c>
      <c r="E1994" s="168" t="s">
        <v>1</v>
      </c>
      <c r="F1994" s="169" t="s">
        <v>237</v>
      </c>
      <c r="H1994" s="170">
        <v>2</v>
      </c>
      <c r="I1994" s="171"/>
      <c r="L1994" s="167"/>
      <c r="M1994" s="172"/>
      <c r="T1994" s="173"/>
      <c r="AT1994" s="168" t="s">
        <v>170</v>
      </c>
      <c r="AU1994" s="168" t="s">
        <v>92</v>
      </c>
      <c r="AV1994" s="14" t="s">
        <v>168</v>
      </c>
      <c r="AW1994" s="14" t="s">
        <v>39</v>
      </c>
      <c r="AX1994" s="14" t="s">
        <v>90</v>
      </c>
      <c r="AY1994" s="168" t="s">
        <v>161</v>
      </c>
    </row>
    <row r="1995" spans="2:65" s="1" customFormat="1" ht="16.5" customHeight="1">
      <c r="B1995" s="33"/>
      <c r="C1995" s="137" t="s">
        <v>2372</v>
      </c>
      <c r="D1995" s="137" t="s">
        <v>163</v>
      </c>
      <c r="E1995" s="138" t="s">
        <v>2373</v>
      </c>
      <c r="F1995" s="139" t="s">
        <v>2374</v>
      </c>
      <c r="G1995" s="140" t="s">
        <v>188</v>
      </c>
      <c r="H1995" s="141">
        <v>231.13800000000001</v>
      </c>
      <c r="I1995" s="142"/>
      <c r="J1995" s="143">
        <f>ROUND(I1995*H1995,2)</f>
        <v>0</v>
      </c>
      <c r="K1995" s="139" t="s">
        <v>230</v>
      </c>
      <c r="L1995" s="33"/>
      <c r="M1995" s="144" t="s">
        <v>1</v>
      </c>
      <c r="N1995" s="145" t="s">
        <v>48</v>
      </c>
      <c r="P1995" s="146">
        <f>O1995*H1995</f>
        <v>0</v>
      </c>
      <c r="Q1995" s="146">
        <v>0</v>
      </c>
      <c r="R1995" s="146">
        <f>Q1995*H1995</f>
        <v>0</v>
      </c>
      <c r="S1995" s="146">
        <v>0</v>
      </c>
      <c r="T1995" s="147">
        <f>S1995*H1995</f>
        <v>0</v>
      </c>
      <c r="AR1995" s="148" t="s">
        <v>242</v>
      </c>
      <c r="AT1995" s="148" t="s">
        <v>163</v>
      </c>
      <c r="AU1995" s="148" t="s">
        <v>92</v>
      </c>
      <c r="AY1995" s="17" t="s">
        <v>161</v>
      </c>
      <c r="BE1995" s="149">
        <f>IF(N1995="základní",J1995,0)</f>
        <v>0</v>
      </c>
      <c r="BF1995" s="149">
        <f>IF(N1995="snížená",J1995,0)</f>
        <v>0</v>
      </c>
      <c r="BG1995" s="149">
        <f>IF(N1995="zákl. přenesená",J1995,0)</f>
        <v>0</v>
      </c>
      <c r="BH1995" s="149">
        <f>IF(N1995="sníž. přenesená",J1995,0)</f>
        <v>0</v>
      </c>
      <c r="BI1995" s="149">
        <f>IF(N1995="nulová",J1995,0)</f>
        <v>0</v>
      </c>
      <c r="BJ1995" s="17" t="s">
        <v>90</v>
      </c>
      <c r="BK1995" s="149">
        <f>ROUND(I1995*H1995,2)</f>
        <v>0</v>
      </c>
      <c r="BL1995" s="17" t="s">
        <v>242</v>
      </c>
      <c r="BM1995" s="148" t="s">
        <v>2375</v>
      </c>
    </row>
    <row r="1996" spans="2:65" s="12" customFormat="1" ht="11.25">
      <c r="B1996" s="150"/>
      <c r="D1996" s="151" t="s">
        <v>170</v>
      </c>
      <c r="E1996" s="152" t="s">
        <v>1</v>
      </c>
      <c r="F1996" s="153" t="s">
        <v>2106</v>
      </c>
      <c r="H1996" s="152" t="s">
        <v>1</v>
      </c>
      <c r="I1996" s="154"/>
      <c r="L1996" s="150"/>
      <c r="M1996" s="155"/>
      <c r="T1996" s="156"/>
      <c r="AT1996" s="152" t="s">
        <v>170</v>
      </c>
      <c r="AU1996" s="152" t="s">
        <v>92</v>
      </c>
      <c r="AV1996" s="12" t="s">
        <v>90</v>
      </c>
      <c r="AW1996" s="12" t="s">
        <v>39</v>
      </c>
      <c r="AX1996" s="12" t="s">
        <v>83</v>
      </c>
      <c r="AY1996" s="152" t="s">
        <v>161</v>
      </c>
    </row>
    <row r="1997" spans="2:65" s="13" customFormat="1" ht="11.25">
      <c r="B1997" s="157"/>
      <c r="D1997" s="151" t="s">
        <v>170</v>
      </c>
      <c r="E1997" s="158" t="s">
        <v>1</v>
      </c>
      <c r="F1997" s="159" t="s">
        <v>2376</v>
      </c>
      <c r="H1997" s="160">
        <v>2.2000000000000002</v>
      </c>
      <c r="I1997" s="161"/>
      <c r="L1997" s="157"/>
      <c r="M1997" s="162"/>
      <c r="T1997" s="163"/>
      <c r="AT1997" s="158" t="s">
        <v>170</v>
      </c>
      <c r="AU1997" s="158" t="s">
        <v>92</v>
      </c>
      <c r="AV1997" s="13" t="s">
        <v>92</v>
      </c>
      <c r="AW1997" s="13" t="s">
        <v>39</v>
      </c>
      <c r="AX1997" s="13" t="s">
        <v>83</v>
      </c>
      <c r="AY1997" s="158" t="s">
        <v>161</v>
      </c>
    </row>
    <row r="1998" spans="2:65" s="13" customFormat="1" ht="11.25">
      <c r="B1998" s="157"/>
      <c r="D1998" s="151" t="s">
        <v>170</v>
      </c>
      <c r="E1998" s="158" t="s">
        <v>1</v>
      </c>
      <c r="F1998" s="159" t="s">
        <v>2377</v>
      </c>
      <c r="H1998" s="160">
        <v>5</v>
      </c>
      <c r="I1998" s="161"/>
      <c r="L1998" s="157"/>
      <c r="M1998" s="162"/>
      <c r="T1998" s="163"/>
      <c r="AT1998" s="158" t="s">
        <v>170</v>
      </c>
      <c r="AU1998" s="158" t="s">
        <v>92</v>
      </c>
      <c r="AV1998" s="13" t="s">
        <v>92</v>
      </c>
      <c r="AW1998" s="13" t="s">
        <v>39</v>
      </c>
      <c r="AX1998" s="13" t="s">
        <v>83</v>
      </c>
      <c r="AY1998" s="158" t="s">
        <v>161</v>
      </c>
    </row>
    <row r="1999" spans="2:65" s="13" customFormat="1" ht="11.25">
      <c r="B1999" s="157"/>
      <c r="D1999" s="151" t="s">
        <v>170</v>
      </c>
      <c r="E1999" s="158" t="s">
        <v>1</v>
      </c>
      <c r="F1999" s="159" t="s">
        <v>2378</v>
      </c>
      <c r="H1999" s="160">
        <v>5</v>
      </c>
      <c r="I1999" s="161"/>
      <c r="L1999" s="157"/>
      <c r="M1999" s="162"/>
      <c r="T1999" s="163"/>
      <c r="AT1999" s="158" t="s">
        <v>170</v>
      </c>
      <c r="AU1999" s="158" t="s">
        <v>92</v>
      </c>
      <c r="AV1999" s="13" t="s">
        <v>92</v>
      </c>
      <c r="AW1999" s="13" t="s">
        <v>39</v>
      </c>
      <c r="AX1999" s="13" t="s">
        <v>83</v>
      </c>
      <c r="AY1999" s="158" t="s">
        <v>161</v>
      </c>
    </row>
    <row r="2000" spans="2:65" s="13" customFormat="1" ht="11.25">
      <c r="B2000" s="157"/>
      <c r="D2000" s="151" t="s">
        <v>170</v>
      </c>
      <c r="E2000" s="158" t="s">
        <v>1</v>
      </c>
      <c r="F2000" s="159" t="s">
        <v>2379</v>
      </c>
      <c r="H2000" s="160">
        <v>3.3</v>
      </c>
      <c r="I2000" s="161"/>
      <c r="L2000" s="157"/>
      <c r="M2000" s="162"/>
      <c r="T2000" s="163"/>
      <c r="AT2000" s="158" t="s">
        <v>170</v>
      </c>
      <c r="AU2000" s="158" t="s">
        <v>92</v>
      </c>
      <c r="AV2000" s="13" t="s">
        <v>92</v>
      </c>
      <c r="AW2000" s="13" t="s">
        <v>39</v>
      </c>
      <c r="AX2000" s="13" t="s">
        <v>83</v>
      </c>
      <c r="AY2000" s="158" t="s">
        <v>161</v>
      </c>
    </row>
    <row r="2001" spans="2:51" s="15" customFormat="1" ht="11.25">
      <c r="B2001" s="174"/>
      <c r="D2001" s="151" t="s">
        <v>170</v>
      </c>
      <c r="E2001" s="175" t="s">
        <v>1</v>
      </c>
      <c r="F2001" s="176" t="s">
        <v>377</v>
      </c>
      <c r="H2001" s="177">
        <v>15.5</v>
      </c>
      <c r="I2001" s="178"/>
      <c r="L2001" s="174"/>
      <c r="M2001" s="179"/>
      <c r="T2001" s="180"/>
      <c r="AT2001" s="175" t="s">
        <v>170</v>
      </c>
      <c r="AU2001" s="175" t="s">
        <v>92</v>
      </c>
      <c r="AV2001" s="15" t="s">
        <v>100</v>
      </c>
      <c r="AW2001" s="15" t="s">
        <v>39</v>
      </c>
      <c r="AX2001" s="15" t="s">
        <v>83</v>
      </c>
      <c r="AY2001" s="175" t="s">
        <v>161</v>
      </c>
    </row>
    <row r="2002" spans="2:51" s="12" customFormat="1" ht="11.25">
      <c r="B2002" s="150"/>
      <c r="D2002" s="151" t="s">
        <v>170</v>
      </c>
      <c r="E2002" s="152" t="s">
        <v>1</v>
      </c>
      <c r="F2002" s="153" t="s">
        <v>2119</v>
      </c>
      <c r="H2002" s="152" t="s">
        <v>1</v>
      </c>
      <c r="I2002" s="154"/>
      <c r="L2002" s="150"/>
      <c r="M2002" s="155"/>
      <c r="T2002" s="156"/>
      <c r="AT2002" s="152" t="s">
        <v>170</v>
      </c>
      <c r="AU2002" s="152" t="s">
        <v>92</v>
      </c>
      <c r="AV2002" s="12" t="s">
        <v>90</v>
      </c>
      <c r="AW2002" s="12" t="s">
        <v>39</v>
      </c>
      <c r="AX2002" s="12" t="s">
        <v>83</v>
      </c>
      <c r="AY2002" s="152" t="s">
        <v>161</v>
      </c>
    </row>
    <row r="2003" spans="2:51" s="13" customFormat="1" ht="11.25">
      <c r="B2003" s="157"/>
      <c r="D2003" s="151" t="s">
        <v>170</v>
      </c>
      <c r="E2003" s="158" t="s">
        <v>1</v>
      </c>
      <c r="F2003" s="159" t="s">
        <v>2380</v>
      </c>
      <c r="H2003" s="160">
        <v>11.18</v>
      </c>
      <c r="I2003" s="161"/>
      <c r="L2003" s="157"/>
      <c r="M2003" s="162"/>
      <c r="T2003" s="163"/>
      <c r="AT2003" s="158" t="s">
        <v>170</v>
      </c>
      <c r="AU2003" s="158" t="s">
        <v>92</v>
      </c>
      <c r="AV2003" s="13" t="s">
        <v>92</v>
      </c>
      <c r="AW2003" s="13" t="s">
        <v>39</v>
      </c>
      <c r="AX2003" s="13" t="s">
        <v>83</v>
      </c>
      <c r="AY2003" s="158" t="s">
        <v>161</v>
      </c>
    </row>
    <row r="2004" spans="2:51" s="13" customFormat="1" ht="11.25">
      <c r="B2004" s="157"/>
      <c r="D2004" s="151" t="s">
        <v>170</v>
      </c>
      <c r="E2004" s="158" t="s">
        <v>1</v>
      </c>
      <c r="F2004" s="159" t="s">
        <v>2381</v>
      </c>
      <c r="H2004" s="160">
        <v>9.1</v>
      </c>
      <c r="I2004" s="161"/>
      <c r="L2004" s="157"/>
      <c r="M2004" s="162"/>
      <c r="T2004" s="163"/>
      <c r="AT2004" s="158" t="s">
        <v>170</v>
      </c>
      <c r="AU2004" s="158" t="s">
        <v>92</v>
      </c>
      <c r="AV2004" s="13" t="s">
        <v>92</v>
      </c>
      <c r="AW2004" s="13" t="s">
        <v>39</v>
      </c>
      <c r="AX2004" s="13" t="s">
        <v>83</v>
      </c>
      <c r="AY2004" s="158" t="s">
        <v>161</v>
      </c>
    </row>
    <row r="2005" spans="2:51" s="13" customFormat="1" ht="11.25">
      <c r="B2005" s="157"/>
      <c r="D2005" s="151" t="s">
        <v>170</v>
      </c>
      <c r="E2005" s="158" t="s">
        <v>1</v>
      </c>
      <c r="F2005" s="159" t="s">
        <v>2382</v>
      </c>
      <c r="H2005" s="160">
        <v>9.36</v>
      </c>
      <c r="I2005" s="161"/>
      <c r="L2005" s="157"/>
      <c r="M2005" s="162"/>
      <c r="T2005" s="163"/>
      <c r="AT2005" s="158" t="s">
        <v>170</v>
      </c>
      <c r="AU2005" s="158" t="s">
        <v>92</v>
      </c>
      <c r="AV2005" s="13" t="s">
        <v>92</v>
      </c>
      <c r="AW2005" s="13" t="s">
        <v>39</v>
      </c>
      <c r="AX2005" s="13" t="s">
        <v>83</v>
      </c>
      <c r="AY2005" s="158" t="s">
        <v>161</v>
      </c>
    </row>
    <row r="2006" spans="2:51" s="13" customFormat="1" ht="11.25">
      <c r="B2006" s="157"/>
      <c r="D2006" s="151" t="s">
        <v>170</v>
      </c>
      <c r="E2006" s="158" t="s">
        <v>1</v>
      </c>
      <c r="F2006" s="159" t="s">
        <v>2383</v>
      </c>
      <c r="H2006" s="160">
        <v>7</v>
      </c>
      <c r="I2006" s="161"/>
      <c r="L2006" s="157"/>
      <c r="M2006" s="162"/>
      <c r="T2006" s="163"/>
      <c r="AT2006" s="158" t="s">
        <v>170</v>
      </c>
      <c r="AU2006" s="158" t="s">
        <v>92</v>
      </c>
      <c r="AV2006" s="13" t="s">
        <v>92</v>
      </c>
      <c r="AW2006" s="13" t="s">
        <v>39</v>
      </c>
      <c r="AX2006" s="13" t="s">
        <v>83</v>
      </c>
      <c r="AY2006" s="158" t="s">
        <v>161</v>
      </c>
    </row>
    <row r="2007" spans="2:51" s="13" customFormat="1" ht="11.25">
      <c r="B2007" s="157"/>
      <c r="D2007" s="151" t="s">
        <v>170</v>
      </c>
      <c r="E2007" s="158" t="s">
        <v>1</v>
      </c>
      <c r="F2007" s="159" t="s">
        <v>2384</v>
      </c>
      <c r="H2007" s="160">
        <v>6.5</v>
      </c>
      <c r="I2007" s="161"/>
      <c r="L2007" s="157"/>
      <c r="M2007" s="162"/>
      <c r="T2007" s="163"/>
      <c r="AT2007" s="158" t="s">
        <v>170</v>
      </c>
      <c r="AU2007" s="158" t="s">
        <v>92</v>
      </c>
      <c r="AV2007" s="13" t="s">
        <v>92</v>
      </c>
      <c r="AW2007" s="13" t="s">
        <v>39</v>
      </c>
      <c r="AX2007" s="13" t="s">
        <v>83</v>
      </c>
      <c r="AY2007" s="158" t="s">
        <v>161</v>
      </c>
    </row>
    <row r="2008" spans="2:51" s="13" customFormat="1" ht="11.25">
      <c r="B2008" s="157"/>
      <c r="D2008" s="151" t="s">
        <v>170</v>
      </c>
      <c r="E2008" s="158" t="s">
        <v>1</v>
      </c>
      <c r="F2008" s="159" t="s">
        <v>2385</v>
      </c>
      <c r="H2008" s="160">
        <v>6.24</v>
      </c>
      <c r="I2008" s="161"/>
      <c r="L2008" s="157"/>
      <c r="M2008" s="162"/>
      <c r="T2008" s="163"/>
      <c r="AT2008" s="158" t="s">
        <v>170</v>
      </c>
      <c r="AU2008" s="158" t="s">
        <v>92</v>
      </c>
      <c r="AV2008" s="13" t="s">
        <v>92</v>
      </c>
      <c r="AW2008" s="13" t="s">
        <v>39</v>
      </c>
      <c r="AX2008" s="13" t="s">
        <v>83</v>
      </c>
      <c r="AY2008" s="158" t="s">
        <v>161</v>
      </c>
    </row>
    <row r="2009" spans="2:51" s="13" customFormat="1" ht="11.25">
      <c r="B2009" s="157"/>
      <c r="D2009" s="151" t="s">
        <v>170</v>
      </c>
      <c r="E2009" s="158" t="s">
        <v>1</v>
      </c>
      <c r="F2009" s="159" t="s">
        <v>2386</v>
      </c>
      <c r="H2009" s="160">
        <v>6</v>
      </c>
      <c r="I2009" s="161"/>
      <c r="L2009" s="157"/>
      <c r="M2009" s="162"/>
      <c r="T2009" s="163"/>
      <c r="AT2009" s="158" t="s">
        <v>170</v>
      </c>
      <c r="AU2009" s="158" t="s">
        <v>92</v>
      </c>
      <c r="AV2009" s="13" t="s">
        <v>92</v>
      </c>
      <c r="AW2009" s="13" t="s">
        <v>39</v>
      </c>
      <c r="AX2009" s="13" t="s">
        <v>83</v>
      </c>
      <c r="AY2009" s="158" t="s">
        <v>161</v>
      </c>
    </row>
    <row r="2010" spans="2:51" s="13" customFormat="1" ht="11.25">
      <c r="B2010" s="157"/>
      <c r="D2010" s="151" t="s">
        <v>170</v>
      </c>
      <c r="E2010" s="158" t="s">
        <v>1</v>
      </c>
      <c r="F2010" s="159" t="s">
        <v>2387</v>
      </c>
      <c r="H2010" s="160">
        <v>3</v>
      </c>
      <c r="I2010" s="161"/>
      <c r="L2010" s="157"/>
      <c r="M2010" s="162"/>
      <c r="T2010" s="163"/>
      <c r="AT2010" s="158" t="s">
        <v>170</v>
      </c>
      <c r="AU2010" s="158" t="s">
        <v>92</v>
      </c>
      <c r="AV2010" s="13" t="s">
        <v>92</v>
      </c>
      <c r="AW2010" s="13" t="s">
        <v>39</v>
      </c>
      <c r="AX2010" s="13" t="s">
        <v>83</v>
      </c>
      <c r="AY2010" s="158" t="s">
        <v>161</v>
      </c>
    </row>
    <row r="2011" spans="2:51" s="13" customFormat="1" ht="11.25">
      <c r="B2011" s="157"/>
      <c r="D2011" s="151" t="s">
        <v>170</v>
      </c>
      <c r="E2011" s="158" t="s">
        <v>1</v>
      </c>
      <c r="F2011" s="159" t="s">
        <v>2388</v>
      </c>
      <c r="H2011" s="160">
        <v>7</v>
      </c>
      <c r="I2011" s="161"/>
      <c r="L2011" s="157"/>
      <c r="M2011" s="162"/>
      <c r="T2011" s="163"/>
      <c r="AT2011" s="158" t="s">
        <v>170</v>
      </c>
      <c r="AU2011" s="158" t="s">
        <v>92</v>
      </c>
      <c r="AV2011" s="13" t="s">
        <v>92</v>
      </c>
      <c r="AW2011" s="13" t="s">
        <v>39</v>
      </c>
      <c r="AX2011" s="13" t="s">
        <v>83</v>
      </c>
      <c r="AY2011" s="158" t="s">
        <v>161</v>
      </c>
    </row>
    <row r="2012" spans="2:51" s="13" customFormat="1" ht="11.25">
      <c r="B2012" s="157"/>
      <c r="D2012" s="151" t="s">
        <v>170</v>
      </c>
      <c r="E2012" s="158" t="s">
        <v>1</v>
      </c>
      <c r="F2012" s="159" t="s">
        <v>2389</v>
      </c>
      <c r="H2012" s="160">
        <v>7</v>
      </c>
      <c r="I2012" s="161"/>
      <c r="L2012" s="157"/>
      <c r="M2012" s="162"/>
      <c r="T2012" s="163"/>
      <c r="AT2012" s="158" t="s">
        <v>170</v>
      </c>
      <c r="AU2012" s="158" t="s">
        <v>92</v>
      </c>
      <c r="AV2012" s="13" t="s">
        <v>92</v>
      </c>
      <c r="AW2012" s="13" t="s">
        <v>39</v>
      </c>
      <c r="AX2012" s="13" t="s">
        <v>83</v>
      </c>
      <c r="AY2012" s="158" t="s">
        <v>161</v>
      </c>
    </row>
    <row r="2013" spans="2:51" s="13" customFormat="1" ht="11.25">
      <c r="B2013" s="157"/>
      <c r="D2013" s="151" t="s">
        <v>170</v>
      </c>
      <c r="E2013" s="158" t="s">
        <v>1</v>
      </c>
      <c r="F2013" s="159" t="s">
        <v>2390</v>
      </c>
      <c r="H2013" s="160">
        <v>5</v>
      </c>
      <c r="I2013" s="161"/>
      <c r="L2013" s="157"/>
      <c r="M2013" s="162"/>
      <c r="T2013" s="163"/>
      <c r="AT2013" s="158" t="s">
        <v>170</v>
      </c>
      <c r="AU2013" s="158" t="s">
        <v>92</v>
      </c>
      <c r="AV2013" s="13" t="s">
        <v>92</v>
      </c>
      <c r="AW2013" s="13" t="s">
        <v>39</v>
      </c>
      <c r="AX2013" s="13" t="s">
        <v>83</v>
      </c>
      <c r="AY2013" s="158" t="s">
        <v>161</v>
      </c>
    </row>
    <row r="2014" spans="2:51" s="15" customFormat="1" ht="11.25">
      <c r="B2014" s="174"/>
      <c r="D2014" s="151" t="s">
        <v>170</v>
      </c>
      <c r="E2014" s="175" t="s">
        <v>1</v>
      </c>
      <c r="F2014" s="176" t="s">
        <v>377</v>
      </c>
      <c r="H2014" s="177">
        <v>77.38</v>
      </c>
      <c r="I2014" s="178"/>
      <c r="L2014" s="174"/>
      <c r="M2014" s="179"/>
      <c r="T2014" s="180"/>
      <c r="AT2014" s="175" t="s">
        <v>170</v>
      </c>
      <c r="AU2014" s="175" t="s">
        <v>92</v>
      </c>
      <c r="AV2014" s="15" t="s">
        <v>100</v>
      </c>
      <c r="AW2014" s="15" t="s">
        <v>39</v>
      </c>
      <c r="AX2014" s="15" t="s">
        <v>83</v>
      </c>
      <c r="AY2014" s="175" t="s">
        <v>161</v>
      </c>
    </row>
    <row r="2015" spans="2:51" s="12" customFormat="1" ht="11.25">
      <c r="B2015" s="150"/>
      <c r="D2015" s="151" t="s">
        <v>170</v>
      </c>
      <c r="E2015" s="152" t="s">
        <v>1</v>
      </c>
      <c r="F2015" s="153" t="s">
        <v>2155</v>
      </c>
      <c r="H2015" s="152" t="s">
        <v>1</v>
      </c>
      <c r="I2015" s="154"/>
      <c r="L2015" s="150"/>
      <c r="M2015" s="155"/>
      <c r="T2015" s="156"/>
      <c r="AT2015" s="152" t="s">
        <v>170</v>
      </c>
      <c r="AU2015" s="152" t="s">
        <v>92</v>
      </c>
      <c r="AV2015" s="12" t="s">
        <v>90</v>
      </c>
      <c r="AW2015" s="12" t="s">
        <v>39</v>
      </c>
      <c r="AX2015" s="12" t="s">
        <v>83</v>
      </c>
      <c r="AY2015" s="152" t="s">
        <v>161</v>
      </c>
    </row>
    <row r="2016" spans="2:51" s="13" customFormat="1" ht="11.25">
      <c r="B2016" s="157"/>
      <c r="D2016" s="151" t="s">
        <v>170</v>
      </c>
      <c r="E2016" s="158" t="s">
        <v>1</v>
      </c>
      <c r="F2016" s="159" t="s">
        <v>2391</v>
      </c>
      <c r="H2016" s="160">
        <v>9.5399999999999991</v>
      </c>
      <c r="I2016" s="161"/>
      <c r="L2016" s="157"/>
      <c r="M2016" s="162"/>
      <c r="T2016" s="163"/>
      <c r="AT2016" s="158" t="s">
        <v>170</v>
      </c>
      <c r="AU2016" s="158" t="s">
        <v>92</v>
      </c>
      <c r="AV2016" s="13" t="s">
        <v>92</v>
      </c>
      <c r="AW2016" s="13" t="s">
        <v>39</v>
      </c>
      <c r="AX2016" s="13" t="s">
        <v>83</v>
      </c>
      <c r="AY2016" s="158" t="s">
        <v>161</v>
      </c>
    </row>
    <row r="2017" spans="2:51" s="13" customFormat="1" ht="11.25">
      <c r="B2017" s="157"/>
      <c r="D2017" s="151" t="s">
        <v>170</v>
      </c>
      <c r="E2017" s="158" t="s">
        <v>1</v>
      </c>
      <c r="F2017" s="159" t="s">
        <v>2392</v>
      </c>
      <c r="H2017" s="160">
        <v>4.68</v>
      </c>
      <c r="I2017" s="161"/>
      <c r="L2017" s="157"/>
      <c r="M2017" s="162"/>
      <c r="T2017" s="163"/>
      <c r="AT2017" s="158" t="s">
        <v>170</v>
      </c>
      <c r="AU2017" s="158" t="s">
        <v>92</v>
      </c>
      <c r="AV2017" s="13" t="s">
        <v>92</v>
      </c>
      <c r="AW2017" s="13" t="s">
        <v>39</v>
      </c>
      <c r="AX2017" s="13" t="s">
        <v>83</v>
      </c>
      <c r="AY2017" s="158" t="s">
        <v>161</v>
      </c>
    </row>
    <row r="2018" spans="2:51" s="13" customFormat="1" ht="11.25">
      <c r="B2018" s="157"/>
      <c r="D2018" s="151" t="s">
        <v>170</v>
      </c>
      <c r="E2018" s="158" t="s">
        <v>1</v>
      </c>
      <c r="F2018" s="159" t="s">
        <v>2393</v>
      </c>
      <c r="H2018" s="160">
        <v>8.4149999999999991</v>
      </c>
      <c r="I2018" s="161"/>
      <c r="L2018" s="157"/>
      <c r="M2018" s="162"/>
      <c r="T2018" s="163"/>
      <c r="AT2018" s="158" t="s">
        <v>170</v>
      </c>
      <c r="AU2018" s="158" t="s">
        <v>92</v>
      </c>
      <c r="AV2018" s="13" t="s">
        <v>92</v>
      </c>
      <c r="AW2018" s="13" t="s">
        <v>39</v>
      </c>
      <c r="AX2018" s="13" t="s">
        <v>83</v>
      </c>
      <c r="AY2018" s="158" t="s">
        <v>161</v>
      </c>
    </row>
    <row r="2019" spans="2:51" s="13" customFormat="1" ht="11.25">
      <c r="B2019" s="157"/>
      <c r="D2019" s="151" t="s">
        <v>170</v>
      </c>
      <c r="E2019" s="158" t="s">
        <v>1</v>
      </c>
      <c r="F2019" s="159" t="s">
        <v>2394</v>
      </c>
      <c r="H2019" s="160">
        <v>6.86</v>
      </c>
      <c r="I2019" s="161"/>
      <c r="L2019" s="157"/>
      <c r="M2019" s="162"/>
      <c r="T2019" s="163"/>
      <c r="AT2019" s="158" t="s">
        <v>170</v>
      </c>
      <c r="AU2019" s="158" t="s">
        <v>92</v>
      </c>
      <c r="AV2019" s="13" t="s">
        <v>92</v>
      </c>
      <c r="AW2019" s="13" t="s">
        <v>39</v>
      </c>
      <c r="AX2019" s="13" t="s">
        <v>83</v>
      </c>
      <c r="AY2019" s="158" t="s">
        <v>161</v>
      </c>
    </row>
    <row r="2020" spans="2:51" s="13" customFormat="1" ht="11.25">
      <c r="B2020" s="157"/>
      <c r="D2020" s="151" t="s">
        <v>170</v>
      </c>
      <c r="E2020" s="158" t="s">
        <v>1</v>
      </c>
      <c r="F2020" s="159" t="s">
        <v>2395</v>
      </c>
      <c r="H2020" s="160">
        <v>3.5529999999999999</v>
      </c>
      <c r="I2020" s="161"/>
      <c r="L2020" s="157"/>
      <c r="M2020" s="162"/>
      <c r="T2020" s="163"/>
      <c r="AT2020" s="158" t="s">
        <v>170</v>
      </c>
      <c r="AU2020" s="158" t="s">
        <v>92</v>
      </c>
      <c r="AV2020" s="13" t="s">
        <v>92</v>
      </c>
      <c r="AW2020" s="13" t="s">
        <v>39</v>
      </c>
      <c r="AX2020" s="13" t="s">
        <v>83</v>
      </c>
      <c r="AY2020" s="158" t="s">
        <v>161</v>
      </c>
    </row>
    <row r="2021" spans="2:51" s="13" customFormat="1" ht="11.25">
      <c r="B2021" s="157"/>
      <c r="D2021" s="151" t="s">
        <v>170</v>
      </c>
      <c r="E2021" s="158" t="s">
        <v>1</v>
      </c>
      <c r="F2021" s="159" t="s">
        <v>2396</v>
      </c>
      <c r="H2021" s="160">
        <v>3.77</v>
      </c>
      <c r="I2021" s="161"/>
      <c r="L2021" s="157"/>
      <c r="M2021" s="162"/>
      <c r="T2021" s="163"/>
      <c r="AT2021" s="158" t="s">
        <v>170</v>
      </c>
      <c r="AU2021" s="158" t="s">
        <v>92</v>
      </c>
      <c r="AV2021" s="13" t="s">
        <v>92</v>
      </c>
      <c r="AW2021" s="13" t="s">
        <v>39</v>
      </c>
      <c r="AX2021" s="13" t="s">
        <v>83</v>
      </c>
      <c r="AY2021" s="158" t="s">
        <v>161</v>
      </c>
    </row>
    <row r="2022" spans="2:51" s="13" customFormat="1" ht="11.25">
      <c r="B2022" s="157"/>
      <c r="D2022" s="151" t="s">
        <v>170</v>
      </c>
      <c r="E2022" s="158" t="s">
        <v>1</v>
      </c>
      <c r="F2022" s="159" t="s">
        <v>2397</v>
      </c>
      <c r="H2022" s="160">
        <v>6.86</v>
      </c>
      <c r="I2022" s="161"/>
      <c r="L2022" s="157"/>
      <c r="M2022" s="162"/>
      <c r="T2022" s="163"/>
      <c r="AT2022" s="158" t="s">
        <v>170</v>
      </c>
      <c r="AU2022" s="158" t="s">
        <v>92</v>
      </c>
      <c r="AV2022" s="13" t="s">
        <v>92</v>
      </c>
      <c r="AW2022" s="13" t="s">
        <v>39</v>
      </c>
      <c r="AX2022" s="13" t="s">
        <v>83</v>
      </c>
      <c r="AY2022" s="158" t="s">
        <v>161</v>
      </c>
    </row>
    <row r="2023" spans="2:51" s="13" customFormat="1" ht="11.25">
      <c r="B2023" s="157"/>
      <c r="D2023" s="151" t="s">
        <v>170</v>
      </c>
      <c r="E2023" s="158" t="s">
        <v>1</v>
      </c>
      <c r="F2023" s="159" t="s">
        <v>2398</v>
      </c>
      <c r="H2023" s="160">
        <v>24.36</v>
      </c>
      <c r="I2023" s="161"/>
      <c r="L2023" s="157"/>
      <c r="M2023" s="162"/>
      <c r="T2023" s="163"/>
      <c r="AT2023" s="158" t="s">
        <v>170</v>
      </c>
      <c r="AU2023" s="158" t="s">
        <v>92</v>
      </c>
      <c r="AV2023" s="13" t="s">
        <v>92</v>
      </c>
      <c r="AW2023" s="13" t="s">
        <v>39</v>
      </c>
      <c r="AX2023" s="13" t="s">
        <v>83</v>
      </c>
      <c r="AY2023" s="158" t="s">
        <v>161</v>
      </c>
    </row>
    <row r="2024" spans="2:51" s="13" customFormat="1" ht="11.25">
      <c r="B2024" s="157"/>
      <c r="D2024" s="151" t="s">
        <v>170</v>
      </c>
      <c r="E2024" s="158" t="s">
        <v>1</v>
      </c>
      <c r="F2024" s="159" t="s">
        <v>2399</v>
      </c>
      <c r="H2024" s="160">
        <v>8</v>
      </c>
      <c r="I2024" s="161"/>
      <c r="L2024" s="157"/>
      <c r="M2024" s="162"/>
      <c r="T2024" s="163"/>
      <c r="AT2024" s="158" t="s">
        <v>170</v>
      </c>
      <c r="AU2024" s="158" t="s">
        <v>92</v>
      </c>
      <c r="AV2024" s="13" t="s">
        <v>92</v>
      </c>
      <c r="AW2024" s="13" t="s">
        <v>39</v>
      </c>
      <c r="AX2024" s="13" t="s">
        <v>83</v>
      </c>
      <c r="AY2024" s="158" t="s">
        <v>161</v>
      </c>
    </row>
    <row r="2025" spans="2:51" s="13" customFormat="1" ht="11.25">
      <c r="B2025" s="157"/>
      <c r="D2025" s="151" t="s">
        <v>170</v>
      </c>
      <c r="E2025" s="158" t="s">
        <v>1</v>
      </c>
      <c r="F2025" s="159" t="s">
        <v>2400</v>
      </c>
      <c r="H2025" s="160">
        <v>5.8</v>
      </c>
      <c r="I2025" s="161"/>
      <c r="L2025" s="157"/>
      <c r="M2025" s="162"/>
      <c r="T2025" s="163"/>
      <c r="AT2025" s="158" t="s">
        <v>170</v>
      </c>
      <c r="AU2025" s="158" t="s">
        <v>92</v>
      </c>
      <c r="AV2025" s="13" t="s">
        <v>92</v>
      </c>
      <c r="AW2025" s="13" t="s">
        <v>39</v>
      </c>
      <c r="AX2025" s="13" t="s">
        <v>83</v>
      </c>
      <c r="AY2025" s="158" t="s">
        <v>161</v>
      </c>
    </row>
    <row r="2026" spans="2:51" s="13" customFormat="1" ht="11.25">
      <c r="B2026" s="157"/>
      <c r="D2026" s="151" t="s">
        <v>170</v>
      </c>
      <c r="E2026" s="158" t="s">
        <v>1</v>
      </c>
      <c r="F2026" s="159" t="s">
        <v>2401</v>
      </c>
      <c r="H2026" s="160">
        <v>9.4250000000000007</v>
      </c>
      <c r="I2026" s="161"/>
      <c r="L2026" s="157"/>
      <c r="M2026" s="162"/>
      <c r="T2026" s="163"/>
      <c r="AT2026" s="158" t="s">
        <v>170</v>
      </c>
      <c r="AU2026" s="158" t="s">
        <v>92</v>
      </c>
      <c r="AV2026" s="13" t="s">
        <v>92</v>
      </c>
      <c r="AW2026" s="13" t="s">
        <v>39</v>
      </c>
      <c r="AX2026" s="13" t="s">
        <v>83</v>
      </c>
      <c r="AY2026" s="158" t="s">
        <v>161</v>
      </c>
    </row>
    <row r="2027" spans="2:51" s="15" customFormat="1" ht="11.25">
      <c r="B2027" s="174"/>
      <c r="D2027" s="151" t="s">
        <v>170</v>
      </c>
      <c r="E2027" s="175" t="s">
        <v>1</v>
      </c>
      <c r="F2027" s="176" t="s">
        <v>377</v>
      </c>
      <c r="H2027" s="177">
        <v>91.263000000000005</v>
      </c>
      <c r="I2027" s="178"/>
      <c r="L2027" s="174"/>
      <c r="M2027" s="179"/>
      <c r="T2027" s="180"/>
      <c r="AT2027" s="175" t="s">
        <v>170</v>
      </c>
      <c r="AU2027" s="175" t="s">
        <v>92</v>
      </c>
      <c r="AV2027" s="15" t="s">
        <v>100</v>
      </c>
      <c r="AW2027" s="15" t="s">
        <v>39</v>
      </c>
      <c r="AX2027" s="15" t="s">
        <v>83</v>
      </c>
      <c r="AY2027" s="175" t="s">
        <v>161</v>
      </c>
    </row>
    <row r="2028" spans="2:51" s="12" customFormat="1" ht="11.25">
      <c r="B2028" s="150"/>
      <c r="D2028" s="151" t="s">
        <v>170</v>
      </c>
      <c r="E2028" s="152" t="s">
        <v>1</v>
      </c>
      <c r="F2028" s="153" t="s">
        <v>2178</v>
      </c>
      <c r="H2028" s="152" t="s">
        <v>1</v>
      </c>
      <c r="I2028" s="154"/>
      <c r="L2028" s="150"/>
      <c r="M2028" s="155"/>
      <c r="T2028" s="156"/>
      <c r="AT2028" s="152" t="s">
        <v>170</v>
      </c>
      <c r="AU2028" s="152" t="s">
        <v>92</v>
      </c>
      <c r="AV2028" s="12" t="s">
        <v>90</v>
      </c>
      <c r="AW2028" s="12" t="s">
        <v>39</v>
      </c>
      <c r="AX2028" s="12" t="s">
        <v>83</v>
      </c>
      <c r="AY2028" s="152" t="s">
        <v>161</v>
      </c>
    </row>
    <row r="2029" spans="2:51" s="13" customFormat="1" ht="11.25">
      <c r="B2029" s="157"/>
      <c r="D2029" s="151" t="s">
        <v>170</v>
      </c>
      <c r="E2029" s="158" t="s">
        <v>1</v>
      </c>
      <c r="F2029" s="159" t="s">
        <v>2402</v>
      </c>
      <c r="H2029" s="160">
        <v>9.57</v>
      </c>
      <c r="I2029" s="161"/>
      <c r="L2029" s="157"/>
      <c r="M2029" s="162"/>
      <c r="T2029" s="163"/>
      <c r="AT2029" s="158" t="s">
        <v>170</v>
      </c>
      <c r="AU2029" s="158" t="s">
        <v>92</v>
      </c>
      <c r="AV2029" s="13" t="s">
        <v>92</v>
      </c>
      <c r="AW2029" s="13" t="s">
        <v>39</v>
      </c>
      <c r="AX2029" s="13" t="s">
        <v>83</v>
      </c>
      <c r="AY2029" s="158" t="s">
        <v>161</v>
      </c>
    </row>
    <row r="2030" spans="2:51" s="13" customFormat="1" ht="11.25">
      <c r="B2030" s="157"/>
      <c r="D2030" s="151" t="s">
        <v>170</v>
      </c>
      <c r="E2030" s="158" t="s">
        <v>1</v>
      </c>
      <c r="F2030" s="159" t="s">
        <v>2403</v>
      </c>
      <c r="H2030" s="160">
        <v>8.41</v>
      </c>
      <c r="I2030" s="161"/>
      <c r="L2030" s="157"/>
      <c r="M2030" s="162"/>
      <c r="T2030" s="163"/>
      <c r="AT2030" s="158" t="s">
        <v>170</v>
      </c>
      <c r="AU2030" s="158" t="s">
        <v>92</v>
      </c>
      <c r="AV2030" s="13" t="s">
        <v>92</v>
      </c>
      <c r="AW2030" s="13" t="s">
        <v>39</v>
      </c>
      <c r="AX2030" s="13" t="s">
        <v>83</v>
      </c>
      <c r="AY2030" s="158" t="s">
        <v>161</v>
      </c>
    </row>
    <row r="2031" spans="2:51" s="13" customFormat="1" ht="11.25">
      <c r="B2031" s="157"/>
      <c r="D2031" s="151" t="s">
        <v>170</v>
      </c>
      <c r="E2031" s="158" t="s">
        <v>1</v>
      </c>
      <c r="F2031" s="159" t="s">
        <v>2404</v>
      </c>
      <c r="H2031" s="160">
        <v>5.8</v>
      </c>
      <c r="I2031" s="161"/>
      <c r="L2031" s="157"/>
      <c r="M2031" s="162"/>
      <c r="T2031" s="163"/>
      <c r="AT2031" s="158" t="s">
        <v>170</v>
      </c>
      <c r="AU2031" s="158" t="s">
        <v>92</v>
      </c>
      <c r="AV2031" s="13" t="s">
        <v>92</v>
      </c>
      <c r="AW2031" s="13" t="s">
        <v>39</v>
      </c>
      <c r="AX2031" s="13" t="s">
        <v>83</v>
      </c>
      <c r="AY2031" s="158" t="s">
        <v>161</v>
      </c>
    </row>
    <row r="2032" spans="2:51" s="15" customFormat="1" ht="11.25">
      <c r="B2032" s="174"/>
      <c r="D2032" s="151" t="s">
        <v>170</v>
      </c>
      <c r="E2032" s="175" t="s">
        <v>1</v>
      </c>
      <c r="F2032" s="176" t="s">
        <v>377</v>
      </c>
      <c r="H2032" s="177">
        <v>23.78</v>
      </c>
      <c r="I2032" s="178"/>
      <c r="L2032" s="174"/>
      <c r="M2032" s="179"/>
      <c r="T2032" s="180"/>
      <c r="AT2032" s="175" t="s">
        <v>170</v>
      </c>
      <c r="AU2032" s="175" t="s">
        <v>92</v>
      </c>
      <c r="AV2032" s="15" t="s">
        <v>100</v>
      </c>
      <c r="AW2032" s="15" t="s">
        <v>39</v>
      </c>
      <c r="AX2032" s="15" t="s">
        <v>83</v>
      </c>
      <c r="AY2032" s="175" t="s">
        <v>161</v>
      </c>
    </row>
    <row r="2033" spans="2:65" s="12" customFormat="1" ht="11.25">
      <c r="B2033" s="150"/>
      <c r="D2033" s="151" t="s">
        <v>170</v>
      </c>
      <c r="E2033" s="152" t="s">
        <v>1</v>
      </c>
      <c r="F2033" s="153" t="s">
        <v>2192</v>
      </c>
      <c r="H2033" s="152" t="s">
        <v>1</v>
      </c>
      <c r="I2033" s="154"/>
      <c r="L2033" s="150"/>
      <c r="M2033" s="155"/>
      <c r="T2033" s="156"/>
      <c r="AT2033" s="152" t="s">
        <v>170</v>
      </c>
      <c r="AU2033" s="152" t="s">
        <v>92</v>
      </c>
      <c r="AV2033" s="12" t="s">
        <v>90</v>
      </c>
      <c r="AW2033" s="12" t="s">
        <v>39</v>
      </c>
      <c r="AX2033" s="12" t="s">
        <v>83</v>
      </c>
      <c r="AY2033" s="152" t="s">
        <v>161</v>
      </c>
    </row>
    <row r="2034" spans="2:65" s="13" customFormat="1" ht="11.25">
      <c r="B2034" s="157"/>
      <c r="D2034" s="151" t="s">
        <v>170</v>
      </c>
      <c r="E2034" s="158" t="s">
        <v>1</v>
      </c>
      <c r="F2034" s="159" t="s">
        <v>2405</v>
      </c>
      <c r="H2034" s="160">
        <v>8.0850000000000009</v>
      </c>
      <c r="I2034" s="161"/>
      <c r="L2034" s="157"/>
      <c r="M2034" s="162"/>
      <c r="T2034" s="163"/>
      <c r="AT2034" s="158" t="s">
        <v>170</v>
      </c>
      <c r="AU2034" s="158" t="s">
        <v>92</v>
      </c>
      <c r="AV2034" s="13" t="s">
        <v>92</v>
      </c>
      <c r="AW2034" s="13" t="s">
        <v>39</v>
      </c>
      <c r="AX2034" s="13" t="s">
        <v>83</v>
      </c>
      <c r="AY2034" s="158" t="s">
        <v>161</v>
      </c>
    </row>
    <row r="2035" spans="2:65" s="13" customFormat="1" ht="11.25">
      <c r="B2035" s="157"/>
      <c r="D2035" s="151" t="s">
        <v>170</v>
      </c>
      <c r="E2035" s="158" t="s">
        <v>1</v>
      </c>
      <c r="F2035" s="159" t="s">
        <v>2406</v>
      </c>
      <c r="H2035" s="160">
        <v>8.41</v>
      </c>
      <c r="I2035" s="161"/>
      <c r="L2035" s="157"/>
      <c r="M2035" s="162"/>
      <c r="T2035" s="163"/>
      <c r="AT2035" s="158" t="s">
        <v>170</v>
      </c>
      <c r="AU2035" s="158" t="s">
        <v>92</v>
      </c>
      <c r="AV2035" s="13" t="s">
        <v>92</v>
      </c>
      <c r="AW2035" s="13" t="s">
        <v>39</v>
      </c>
      <c r="AX2035" s="13" t="s">
        <v>83</v>
      </c>
      <c r="AY2035" s="158" t="s">
        <v>161</v>
      </c>
    </row>
    <row r="2036" spans="2:65" s="15" customFormat="1" ht="11.25">
      <c r="B2036" s="174"/>
      <c r="D2036" s="151" t="s">
        <v>170</v>
      </c>
      <c r="E2036" s="175" t="s">
        <v>1</v>
      </c>
      <c r="F2036" s="176" t="s">
        <v>377</v>
      </c>
      <c r="H2036" s="177">
        <v>16.495000000000001</v>
      </c>
      <c r="I2036" s="178"/>
      <c r="L2036" s="174"/>
      <c r="M2036" s="179"/>
      <c r="T2036" s="180"/>
      <c r="AT2036" s="175" t="s">
        <v>170</v>
      </c>
      <c r="AU2036" s="175" t="s">
        <v>92</v>
      </c>
      <c r="AV2036" s="15" t="s">
        <v>100</v>
      </c>
      <c r="AW2036" s="15" t="s">
        <v>39</v>
      </c>
      <c r="AX2036" s="15" t="s">
        <v>83</v>
      </c>
      <c r="AY2036" s="175" t="s">
        <v>161</v>
      </c>
    </row>
    <row r="2037" spans="2:65" s="12" customFormat="1" ht="11.25">
      <c r="B2037" s="150"/>
      <c r="D2037" s="151" t="s">
        <v>170</v>
      </c>
      <c r="E2037" s="152" t="s">
        <v>1</v>
      </c>
      <c r="F2037" s="153" t="s">
        <v>2205</v>
      </c>
      <c r="H2037" s="152" t="s">
        <v>1</v>
      </c>
      <c r="I2037" s="154"/>
      <c r="L2037" s="150"/>
      <c r="M2037" s="155"/>
      <c r="T2037" s="156"/>
      <c r="AT2037" s="152" t="s">
        <v>170</v>
      </c>
      <c r="AU2037" s="152" t="s">
        <v>92</v>
      </c>
      <c r="AV2037" s="12" t="s">
        <v>90</v>
      </c>
      <c r="AW2037" s="12" t="s">
        <v>39</v>
      </c>
      <c r="AX2037" s="12" t="s">
        <v>83</v>
      </c>
      <c r="AY2037" s="152" t="s">
        <v>161</v>
      </c>
    </row>
    <row r="2038" spans="2:65" s="13" customFormat="1" ht="11.25">
      <c r="B2038" s="157"/>
      <c r="D2038" s="151" t="s">
        <v>170</v>
      </c>
      <c r="E2038" s="158" t="s">
        <v>1</v>
      </c>
      <c r="F2038" s="159" t="s">
        <v>2407</v>
      </c>
      <c r="H2038" s="160">
        <v>6.72</v>
      </c>
      <c r="I2038" s="161"/>
      <c r="L2038" s="157"/>
      <c r="M2038" s="162"/>
      <c r="T2038" s="163"/>
      <c r="AT2038" s="158" t="s">
        <v>170</v>
      </c>
      <c r="AU2038" s="158" t="s">
        <v>92</v>
      </c>
      <c r="AV2038" s="13" t="s">
        <v>92</v>
      </c>
      <c r="AW2038" s="13" t="s">
        <v>39</v>
      </c>
      <c r="AX2038" s="13" t="s">
        <v>83</v>
      </c>
      <c r="AY2038" s="158" t="s">
        <v>161</v>
      </c>
    </row>
    <row r="2039" spans="2:65" s="15" customFormat="1" ht="11.25">
      <c r="B2039" s="174"/>
      <c r="D2039" s="151" t="s">
        <v>170</v>
      </c>
      <c r="E2039" s="175" t="s">
        <v>1</v>
      </c>
      <c r="F2039" s="176" t="s">
        <v>377</v>
      </c>
      <c r="H2039" s="177">
        <v>6.72</v>
      </c>
      <c r="I2039" s="178"/>
      <c r="L2039" s="174"/>
      <c r="M2039" s="179"/>
      <c r="T2039" s="180"/>
      <c r="AT2039" s="175" t="s">
        <v>170</v>
      </c>
      <c r="AU2039" s="175" t="s">
        <v>92</v>
      </c>
      <c r="AV2039" s="15" t="s">
        <v>100</v>
      </c>
      <c r="AW2039" s="15" t="s">
        <v>39</v>
      </c>
      <c r="AX2039" s="15" t="s">
        <v>83</v>
      </c>
      <c r="AY2039" s="175" t="s">
        <v>161</v>
      </c>
    </row>
    <row r="2040" spans="2:65" s="14" customFormat="1" ht="11.25">
      <c r="B2040" s="167"/>
      <c r="D2040" s="151" t="s">
        <v>170</v>
      </c>
      <c r="E2040" s="168" t="s">
        <v>1</v>
      </c>
      <c r="F2040" s="169" t="s">
        <v>237</v>
      </c>
      <c r="H2040" s="170">
        <v>231.13800000000001</v>
      </c>
      <c r="I2040" s="171"/>
      <c r="L2040" s="167"/>
      <c r="M2040" s="172"/>
      <c r="T2040" s="173"/>
      <c r="AT2040" s="168" t="s">
        <v>170</v>
      </c>
      <c r="AU2040" s="168" t="s">
        <v>92</v>
      </c>
      <c r="AV2040" s="14" t="s">
        <v>168</v>
      </c>
      <c r="AW2040" s="14" t="s">
        <v>39</v>
      </c>
      <c r="AX2040" s="14" t="s">
        <v>90</v>
      </c>
      <c r="AY2040" s="168" t="s">
        <v>161</v>
      </c>
    </row>
    <row r="2041" spans="2:65" s="1" customFormat="1" ht="44.25" customHeight="1">
      <c r="B2041" s="33"/>
      <c r="C2041" s="181" t="s">
        <v>1572</v>
      </c>
      <c r="D2041" s="181" t="s">
        <v>529</v>
      </c>
      <c r="E2041" s="182" t="s">
        <v>2408</v>
      </c>
      <c r="F2041" s="183" t="s">
        <v>2409</v>
      </c>
      <c r="G2041" s="184" t="s">
        <v>245</v>
      </c>
      <c r="H2041" s="185">
        <v>1</v>
      </c>
      <c r="I2041" s="186"/>
      <c r="J2041" s="187">
        <f>ROUND(I2041*H2041,2)</f>
        <v>0</v>
      </c>
      <c r="K2041" s="183" t="s">
        <v>230</v>
      </c>
      <c r="L2041" s="188"/>
      <c r="M2041" s="189" t="s">
        <v>1</v>
      </c>
      <c r="N2041" s="190" t="s">
        <v>48</v>
      </c>
      <c r="P2041" s="146">
        <f>O2041*H2041</f>
        <v>0</v>
      </c>
      <c r="Q2041" s="146">
        <v>1.2999999999999999E-3</v>
      </c>
      <c r="R2041" s="146">
        <f>Q2041*H2041</f>
        <v>1.2999999999999999E-3</v>
      </c>
      <c r="S2041" s="146">
        <v>0</v>
      </c>
      <c r="T2041" s="147">
        <f>S2041*H2041</f>
        <v>0</v>
      </c>
      <c r="AR2041" s="148" t="s">
        <v>314</v>
      </c>
      <c r="AT2041" s="148" t="s">
        <v>529</v>
      </c>
      <c r="AU2041" s="148" t="s">
        <v>92</v>
      </c>
      <c r="AY2041" s="17" t="s">
        <v>161</v>
      </c>
      <c r="BE2041" s="149">
        <f>IF(N2041="základní",J2041,0)</f>
        <v>0</v>
      </c>
      <c r="BF2041" s="149">
        <f>IF(N2041="snížená",J2041,0)</f>
        <v>0</v>
      </c>
      <c r="BG2041" s="149">
        <f>IF(N2041="zákl. přenesená",J2041,0)</f>
        <v>0</v>
      </c>
      <c r="BH2041" s="149">
        <f>IF(N2041="sníž. přenesená",J2041,0)</f>
        <v>0</v>
      </c>
      <c r="BI2041" s="149">
        <f>IF(N2041="nulová",J2041,0)</f>
        <v>0</v>
      </c>
      <c r="BJ2041" s="17" t="s">
        <v>90</v>
      </c>
      <c r="BK2041" s="149">
        <f>ROUND(I2041*H2041,2)</f>
        <v>0</v>
      </c>
      <c r="BL2041" s="17" t="s">
        <v>242</v>
      </c>
      <c r="BM2041" s="148" t="s">
        <v>2410</v>
      </c>
    </row>
    <row r="2042" spans="2:65" s="1" customFormat="1" ht="19.5">
      <c r="B2042" s="33"/>
      <c r="D2042" s="151" t="s">
        <v>182</v>
      </c>
      <c r="F2042" s="164" t="s">
        <v>2411</v>
      </c>
      <c r="I2042" s="165"/>
      <c r="L2042" s="33"/>
      <c r="M2042" s="166"/>
      <c r="T2042" s="57"/>
      <c r="AT2042" s="17" t="s">
        <v>182</v>
      </c>
      <c r="AU2042" s="17" t="s">
        <v>92</v>
      </c>
    </row>
    <row r="2043" spans="2:65" s="12" customFormat="1" ht="11.25">
      <c r="B2043" s="150"/>
      <c r="D2043" s="151" t="s">
        <v>170</v>
      </c>
      <c r="E2043" s="152" t="s">
        <v>1</v>
      </c>
      <c r="F2043" s="153" t="s">
        <v>2106</v>
      </c>
      <c r="H2043" s="152" t="s">
        <v>1</v>
      </c>
      <c r="I2043" s="154"/>
      <c r="L2043" s="150"/>
      <c r="M2043" s="155"/>
      <c r="T2043" s="156"/>
      <c r="AT2043" s="152" t="s">
        <v>170</v>
      </c>
      <c r="AU2043" s="152" t="s">
        <v>92</v>
      </c>
      <c r="AV2043" s="12" t="s">
        <v>90</v>
      </c>
      <c r="AW2043" s="12" t="s">
        <v>39</v>
      </c>
      <c r="AX2043" s="12" t="s">
        <v>83</v>
      </c>
      <c r="AY2043" s="152" t="s">
        <v>161</v>
      </c>
    </row>
    <row r="2044" spans="2:65" s="13" customFormat="1" ht="11.25">
      <c r="B2044" s="157"/>
      <c r="D2044" s="151" t="s">
        <v>170</v>
      </c>
      <c r="E2044" s="158" t="s">
        <v>1</v>
      </c>
      <c r="F2044" s="159" t="s">
        <v>2412</v>
      </c>
      <c r="H2044" s="160">
        <v>1</v>
      </c>
      <c r="I2044" s="161"/>
      <c r="L2044" s="157"/>
      <c r="M2044" s="162"/>
      <c r="T2044" s="163"/>
      <c r="AT2044" s="158" t="s">
        <v>170</v>
      </c>
      <c r="AU2044" s="158" t="s">
        <v>92</v>
      </c>
      <c r="AV2044" s="13" t="s">
        <v>92</v>
      </c>
      <c r="AW2044" s="13" t="s">
        <v>39</v>
      </c>
      <c r="AX2044" s="13" t="s">
        <v>90</v>
      </c>
      <c r="AY2044" s="158" t="s">
        <v>161</v>
      </c>
    </row>
    <row r="2045" spans="2:65" s="1" customFormat="1" ht="44.25" customHeight="1">
      <c r="B2045" s="33"/>
      <c r="C2045" s="181" t="s">
        <v>2413</v>
      </c>
      <c r="D2045" s="181" t="s">
        <v>529</v>
      </c>
      <c r="E2045" s="182" t="s">
        <v>2414</v>
      </c>
      <c r="F2045" s="183" t="s">
        <v>2415</v>
      </c>
      <c r="G2045" s="184" t="s">
        <v>245</v>
      </c>
      <c r="H2045" s="185">
        <v>2</v>
      </c>
      <c r="I2045" s="186"/>
      <c r="J2045" s="187">
        <f>ROUND(I2045*H2045,2)</f>
        <v>0</v>
      </c>
      <c r="K2045" s="183" t="s">
        <v>230</v>
      </c>
      <c r="L2045" s="188"/>
      <c r="M2045" s="189" t="s">
        <v>1</v>
      </c>
      <c r="N2045" s="190" t="s">
        <v>48</v>
      </c>
      <c r="P2045" s="146">
        <f>O2045*H2045</f>
        <v>0</v>
      </c>
      <c r="Q2045" s="146">
        <v>1.2999999999999999E-3</v>
      </c>
      <c r="R2045" s="146">
        <f>Q2045*H2045</f>
        <v>2.5999999999999999E-3</v>
      </c>
      <c r="S2045" s="146">
        <v>0</v>
      </c>
      <c r="T2045" s="147">
        <f>S2045*H2045</f>
        <v>0</v>
      </c>
      <c r="AR2045" s="148" t="s">
        <v>314</v>
      </c>
      <c r="AT2045" s="148" t="s">
        <v>529</v>
      </c>
      <c r="AU2045" s="148" t="s">
        <v>92</v>
      </c>
      <c r="AY2045" s="17" t="s">
        <v>161</v>
      </c>
      <c r="BE2045" s="149">
        <f>IF(N2045="základní",J2045,0)</f>
        <v>0</v>
      </c>
      <c r="BF2045" s="149">
        <f>IF(N2045="snížená",J2045,0)</f>
        <v>0</v>
      </c>
      <c r="BG2045" s="149">
        <f>IF(N2045="zákl. přenesená",J2045,0)</f>
        <v>0</v>
      </c>
      <c r="BH2045" s="149">
        <f>IF(N2045="sníž. přenesená",J2045,0)</f>
        <v>0</v>
      </c>
      <c r="BI2045" s="149">
        <f>IF(N2045="nulová",J2045,0)</f>
        <v>0</v>
      </c>
      <c r="BJ2045" s="17" t="s">
        <v>90</v>
      </c>
      <c r="BK2045" s="149">
        <f>ROUND(I2045*H2045,2)</f>
        <v>0</v>
      </c>
      <c r="BL2045" s="17" t="s">
        <v>242</v>
      </c>
      <c r="BM2045" s="148" t="s">
        <v>2416</v>
      </c>
    </row>
    <row r="2046" spans="2:65" s="1" customFormat="1" ht="19.5">
      <c r="B2046" s="33"/>
      <c r="D2046" s="151" t="s">
        <v>182</v>
      </c>
      <c r="F2046" s="164" t="s">
        <v>2411</v>
      </c>
      <c r="I2046" s="165"/>
      <c r="L2046" s="33"/>
      <c r="M2046" s="166"/>
      <c r="T2046" s="57"/>
      <c r="AT2046" s="17" t="s">
        <v>182</v>
      </c>
      <c r="AU2046" s="17" t="s">
        <v>92</v>
      </c>
    </row>
    <row r="2047" spans="2:65" s="12" customFormat="1" ht="11.25">
      <c r="B2047" s="150"/>
      <c r="D2047" s="151" t="s">
        <v>170</v>
      </c>
      <c r="E2047" s="152" t="s">
        <v>1</v>
      </c>
      <c r="F2047" s="153" t="s">
        <v>2106</v>
      </c>
      <c r="H2047" s="152" t="s">
        <v>1</v>
      </c>
      <c r="I2047" s="154"/>
      <c r="L2047" s="150"/>
      <c r="M2047" s="155"/>
      <c r="T2047" s="156"/>
      <c r="AT2047" s="152" t="s">
        <v>170</v>
      </c>
      <c r="AU2047" s="152" t="s">
        <v>92</v>
      </c>
      <c r="AV2047" s="12" t="s">
        <v>90</v>
      </c>
      <c r="AW2047" s="12" t="s">
        <v>39</v>
      </c>
      <c r="AX2047" s="12" t="s">
        <v>83</v>
      </c>
      <c r="AY2047" s="152" t="s">
        <v>161</v>
      </c>
    </row>
    <row r="2048" spans="2:65" s="13" customFormat="1" ht="11.25">
      <c r="B2048" s="157"/>
      <c r="D2048" s="151" t="s">
        <v>170</v>
      </c>
      <c r="E2048" s="158" t="s">
        <v>1</v>
      </c>
      <c r="F2048" s="159" t="s">
        <v>2417</v>
      </c>
      <c r="H2048" s="160">
        <v>1</v>
      </c>
      <c r="I2048" s="161"/>
      <c r="L2048" s="157"/>
      <c r="M2048" s="162"/>
      <c r="T2048" s="163"/>
      <c r="AT2048" s="158" t="s">
        <v>170</v>
      </c>
      <c r="AU2048" s="158" t="s">
        <v>92</v>
      </c>
      <c r="AV2048" s="13" t="s">
        <v>92</v>
      </c>
      <c r="AW2048" s="13" t="s">
        <v>39</v>
      </c>
      <c r="AX2048" s="13" t="s">
        <v>83</v>
      </c>
      <c r="AY2048" s="158" t="s">
        <v>161</v>
      </c>
    </row>
    <row r="2049" spans="2:65" s="13" customFormat="1" ht="11.25">
      <c r="B2049" s="157"/>
      <c r="D2049" s="151" t="s">
        <v>170</v>
      </c>
      <c r="E2049" s="158" t="s">
        <v>1</v>
      </c>
      <c r="F2049" s="159" t="s">
        <v>2418</v>
      </c>
      <c r="H2049" s="160">
        <v>1</v>
      </c>
      <c r="I2049" s="161"/>
      <c r="L2049" s="157"/>
      <c r="M2049" s="162"/>
      <c r="T2049" s="163"/>
      <c r="AT2049" s="158" t="s">
        <v>170</v>
      </c>
      <c r="AU2049" s="158" t="s">
        <v>92</v>
      </c>
      <c r="AV2049" s="13" t="s">
        <v>92</v>
      </c>
      <c r="AW2049" s="13" t="s">
        <v>39</v>
      </c>
      <c r="AX2049" s="13" t="s">
        <v>83</v>
      </c>
      <c r="AY2049" s="158" t="s">
        <v>161</v>
      </c>
    </row>
    <row r="2050" spans="2:65" s="14" customFormat="1" ht="11.25">
      <c r="B2050" s="167"/>
      <c r="D2050" s="151" t="s">
        <v>170</v>
      </c>
      <c r="E2050" s="168" t="s">
        <v>1</v>
      </c>
      <c r="F2050" s="169" t="s">
        <v>237</v>
      </c>
      <c r="H2050" s="170">
        <v>2</v>
      </c>
      <c r="I2050" s="171"/>
      <c r="L2050" s="167"/>
      <c r="M2050" s="172"/>
      <c r="T2050" s="173"/>
      <c r="AT2050" s="168" t="s">
        <v>170</v>
      </c>
      <c r="AU2050" s="168" t="s">
        <v>92</v>
      </c>
      <c r="AV2050" s="14" t="s">
        <v>168</v>
      </c>
      <c r="AW2050" s="14" t="s">
        <v>39</v>
      </c>
      <c r="AX2050" s="14" t="s">
        <v>90</v>
      </c>
      <c r="AY2050" s="168" t="s">
        <v>161</v>
      </c>
    </row>
    <row r="2051" spans="2:65" s="1" customFormat="1" ht="44.25" customHeight="1">
      <c r="B2051" s="33"/>
      <c r="C2051" s="181" t="s">
        <v>1576</v>
      </c>
      <c r="D2051" s="181" t="s">
        <v>529</v>
      </c>
      <c r="E2051" s="182" t="s">
        <v>2419</v>
      </c>
      <c r="F2051" s="183" t="s">
        <v>2420</v>
      </c>
      <c r="G2051" s="184" t="s">
        <v>245</v>
      </c>
      <c r="H2051" s="185">
        <v>1</v>
      </c>
      <c r="I2051" s="186"/>
      <c r="J2051" s="187">
        <f>ROUND(I2051*H2051,2)</f>
        <v>0</v>
      </c>
      <c r="K2051" s="183" t="s">
        <v>230</v>
      </c>
      <c r="L2051" s="188"/>
      <c r="M2051" s="189" t="s">
        <v>1</v>
      </c>
      <c r="N2051" s="190" t="s">
        <v>48</v>
      </c>
      <c r="P2051" s="146">
        <f>O2051*H2051</f>
        <v>0</v>
      </c>
      <c r="Q2051" s="146">
        <v>1.2999999999999999E-3</v>
      </c>
      <c r="R2051" s="146">
        <f>Q2051*H2051</f>
        <v>1.2999999999999999E-3</v>
      </c>
      <c r="S2051" s="146">
        <v>0</v>
      </c>
      <c r="T2051" s="147">
        <f>S2051*H2051</f>
        <v>0</v>
      </c>
      <c r="AR2051" s="148" t="s">
        <v>314</v>
      </c>
      <c r="AT2051" s="148" t="s">
        <v>529</v>
      </c>
      <c r="AU2051" s="148" t="s">
        <v>92</v>
      </c>
      <c r="AY2051" s="17" t="s">
        <v>161</v>
      </c>
      <c r="BE2051" s="149">
        <f>IF(N2051="základní",J2051,0)</f>
        <v>0</v>
      </c>
      <c r="BF2051" s="149">
        <f>IF(N2051="snížená",J2051,0)</f>
        <v>0</v>
      </c>
      <c r="BG2051" s="149">
        <f>IF(N2051="zákl. přenesená",J2051,0)</f>
        <v>0</v>
      </c>
      <c r="BH2051" s="149">
        <f>IF(N2051="sníž. přenesená",J2051,0)</f>
        <v>0</v>
      </c>
      <c r="BI2051" s="149">
        <f>IF(N2051="nulová",J2051,0)</f>
        <v>0</v>
      </c>
      <c r="BJ2051" s="17" t="s">
        <v>90</v>
      </c>
      <c r="BK2051" s="149">
        <f>ROUND(I2051*H2051,2)</f>
        <v>0</v>
      </c>
      <c r="BL2051" s="17" t="s">
        <v>242</v>
      </c>
      <c r="BM2051" s="148" t="s">
        <v>2421</v>
      </c>
    </row>
    <row r="2052" spans="2:65" s="1" customFormat="1" ht="19.5">
      <c r="B2052" s="33"/>
      <c r="D2052" s="151" t="s">
        <v>182</v>
      </c>
      <c r="F2052" s="164" t="s">
        <v>2411</v>
      </c>
      <c r="I2052" s="165"/>
      <c r="L2052" s="33"/>
      <c r="M2052" s="166"/>
      <c r="T2052" s="57"/>
      <c r="AT2052" s="17" t="s">
        <v>182</v>
      </c>
      <c r="AU2052" s="17" t="s">
        <v>92</v>
      </c>
    </row>
    <row r="2053" spans="2:65" s="12" customFormat="1" ht="11.25">
      <c r="B2053" s="150"/>
      <c r="D2053" s="151" t="s">
        <v>170</v>
      </c>
      <c r="E2053" s="152" t="s">
        <v>1</v>
      </c>
      <c r="F2053" s="153" t="s">
        <v>2106</v>
      </c>
      <c r="H2053" s="152" t="s">
        <v>1</v>
      </c>
      <c r="I2053" s="154"/>
      <c r="L2053" s="150"/>
      <c r="M2053" s="155"/>
      <c r="T2053" s="156"/>
      <c r="AT2053" s="152" t="s">
        <v>170</v>
      </c>
      <c r="AU2053" s="152" t="s">
        <v>92</v>
      </c>
      <c r="AV2053" s="12" t="s">
        <v>90</v>
      </c>
      <c r="AW2053" s="12" t="s">
        <v>39</v>
      </c>
      <c r="AX2053" s="12" t="s">
        <v>83</v>
      </c>
      <c r="AY2053" s="152" t="s">
        <v>161</v>
      </c>
    </row>
    <row r="2054" spans="2:65" s="13" customFormat="1" ht="11.25">
      <c r="B2054" s="157"/>
      <c r="D2054" s="151" t="s">
        <v>170</v>
      </c>
      <c r="E2054" s="158" t="s">
        <v>1</v>
      </c>
      <c r="F2054" s="159" t="s">
        <v>2422</v>
      </c>
      <c r="H2054" s="160">
        <v>1</v>
      </c>
      <c r="I2054" s="161"/>
      <c r="L2054" s="157"/>
      <c r="M2054" s="162"/>
      <c r="T2054" s="163"/>
      <c r="AT2054" s="158" t="s">
        <v>170</v>
      </c>
      <c r="AU2054" s="158" t="s">
        <v>92</v>
      </c>
      <c r="AV2054" s="13" t="s">
        <v>92</v>
      </c>
      <c r="AW2054" s="13" t="s">
        <v>39</v>
      </c>
      <c r="AX2054" s="13" t="s">
        <v>90</v>
      </c>
      <c r="AY2054" s="158" t="s">
        <v>161</v>
      </c>
    </row>
    <row r="2055" spans="2:65" s="1" customFormat="1" ht="44.25" customHeight="1">
      <c r="B2055" s="33"/>
      <c r="C2055" s="181" t="s">
        <v>2423</v>
      </c>
      <c r="D2055" s="181" t="s">
        <v>529</v>
      </c>
      <c r="E2055" s="182" t="s">
        <v>2424</v>
      </c>
      <c r="F2055" s="183" t="s">
        <v>2425</v>
      </c>
      <c r="G2055" s="184" t="s">
        <v>245</v>
      </c>
      <c r="H2055" s="185">
        <v>1</v>
      </c>
      <c r="I2055" s="186"/>
      <c r="J2055" s="187">
        <f>ROUND(I2055*H2055,2)</f>
        <v>0</v>
      </c>
      <c r="K2055" s="183" t="s">
        <v>230</v>
      </c>
      <c r="L2055" s="188"/>
      <c r="M2055" s="189" t="s">
        <v>1</v>
      </c>
      <c r="N2055" s="190" t="s">
        <v>48</v>
      </c>
      <c r="P2055" s="146">
        <f>O2055*H2055</f>
        <v>0</v>
      </c>
      <c r="Q2055" s="146">
        <v>1.2999999999999999E-3</v>
      </c>
      <c r="R2055" s="146">
        <f>Q2055*H2055</f>
        <v>1.2999999999999999E-3</v>
      </c>
      <c r="S2055" s="146">
        <v>0</v>
      </c>
      <c r="T2055" s="147">
        <f>S2055*H2055</f>
        <v>0</v>
      </c>
      <c r="AR2055" s="148" t="s">
        <v>314</v>
      </c>
      <c r="AT2055" s="148" t="s">
        <v>529</v>
      </c>
      <c r="AU2055" s="148" t="s">
        <v>92</v>
      </c>
      <c r="AY2055" s="17" t="s">
        <v>161</v>
      </c>
      <c r="BE2055" s="149">
        <f>IF(N2055="základní",J2055,0)</f>
        <v>0</v>
      </c>
      <c r="BF2055" s="149">
        <f>IF(N2055="snížená",J2055,0)</f>
        <v>0</v>
      </c>
      <c r="BG2055" s="149">
        <f>IF(N2055="zákl. přenesená",J2055,0)</f>
        <v>0</v>
      </c>
      <c r="BH2055" s="149">
        <f>IF(N2055="sníž. přenesená",J2055,0)</f>
        <v>0</v>
      </c>
      <c r="BI2055" s="149">
        <f>IF(N2055="nulová",J2055,0)</f>
        <v>0</v>
      </c>
      <c r="BJ2055" s="17" t="s">
        <v>90</v>
      </c>
      <c r="BK2055" s="149">
        <f>ROUND(I2055*H2055,2)</f>
        <v>0</v>
      </c>
      <c r="BL2055" s="17" t="s">
        <v>242</v>
      </c>
      <c r="BM2055" s="148" t="s">
        <v>2426</v>
      </c>
    </row>
    <row r="2056" spans="2:65" s="1" customFormat="1" ht="19.5">
      <c r="B2056" s="33"/>
      <c r="D2056" s="151" t="s">
        <v>182</v>
      </c>
      <c r="F2056" s="164" t="s">
        <v>2411</v>
      </c>
      <c r="I2056" s="165"/>
      <c r="L2056" s="33"/>
      <c r="M2056" s="166"/>
      <c r="T2056" s="57"/>
      <c r="AT2056" s="17" t="s">
        <v>182</v>
      </c>
      <c r="AU2056" s="17" t="s">
        <v>92</v>
      </c>
    </row>
    <row r="2057" spans="2:65" s="12" customFormat="1" ht="11.25">
      <c r="B2057" s="150"/>
      <c r="D2057" s="151" t="s">
        <v>170</v>
      </c>
      <c r="E2057" s="152" t="s">
        <v>1</v>
      </c>
      <c r="F2057" s="153" t="s">
        <v>2119</v>
      </c>
      <c r="H2057" s="152" t="s">
        <v>1</v>
      </c>
      <c r="I2057" s="154"/>
      <c r="L2057" s="150"/>
      <c r="M2057" s="155"/>
      <c r="T2057" s="156"/>
      <c r="AT2057" s="152" t="s">
        <v>170</v>
      </c>
      <c r="AU2057" s="152" t="s">
        <v>92</v>
      </c>
      <c r="AV2057" s="12" t="s">
        <v>90</v>
      </c>
      <c r="AW2057" s="12" t="s">
        <v>39</v>
      </c>
      <c r="AX2057" s="12" t="s">
        <v>83</v>
      </c>
      <c r="AY2057" s="152" t="s">
        <v>161</v>
      </c>
    </row>
    <row r="2058" spans="2:65" s="13" customFormat="1" ht="11.25">
      <c r="B2058" s="157"/>
      <c r="D2058" s="151" t="s">
        <v>170</v>
      </c>
      <c r="E2058" s="158" t="s">
        <v>1</v>
      </c>
      <c r="F2058" s="159" t="s">
        <v>2412</v>
      </c>
      <c r="H2058" s="160">
        <v>1</v>
      </c>
      <c r="I2058" s="161"/>
      <c r="L2058" s="157"/>
      <c r="M2058" s="162"/>
      <c r="T2058" s="163"/>
      <c r="AT2058" s="158" t="s">
        <v>170</v>
      </c>
      <c r="AU2058" s="158" t="s">
        <v>92</v>
      </c>
      <c r="AV2058" s="13" t="s">
        <v>92</v>
      </c>
      <c r="AW2058" s="13" t="s">
        <v>39</v>
      </c>
      <c r="AX2058" s="13" t="s">
        <v>90</v>
      </c>
      <c r="AY2058" s="158" t="s">
        <v>161</v>
      </c>
    </row>
    <row r="2059" spans="2:65" s="1" customFormat="1" ht="44.25" customHeight="1">
      <c r="B2059" s="33"/>
      <c r="C2059" s="181" t="s">
        <v>1579</v>
      </c>
      <c r="D2059" s="181" t="s">
        <v>529</v>
      </c>
      <c r="E2059" s="182" t="s">
        <v>2427</v>
      </c>
      <c r="F2059" s="183" t="s">
        <v>2428</v>
      </c>
      <c r="G2059" s="184" t="s">
        <v>245</v>
      </c>
      <c r="H2059" s="185">
        <v>1</v>
      </c>
      <c r="I2059" s="186"/>
      <c r="J2059" s="187">
        <f>ROUND(I2059*H2059,2)</f>
        <v>0</v>
      </c>
      <c r="K2059" s="183" t="s">
        <v>230</v>
      </c>
      <c r="L2059" s="188"/>
      <c r="M2059" s="189" t="s">
        <v>1</v>
      </c>
      <c r="N2059" s="190" t="s">
        <v>48</v>
      </c>
      <c r="P2059" s="146">
        <f>O2059*H2059</f>
        <v>0</v>
      </c>
      <c r="Q2059" s="146">
        <v>1.2999999999999999E-3</v>
      </c>
      <c r="R2059" s="146">
        <f>Q2059*H2059</f>
        <v>1.2999999999999999E-3</v>
      </c>
      <c r="S2059" s="146">
        <v>0</v>
      </c>
      <c r="T2059" s="147">
        <f>S2059*H2059</f>
        <v>0</v>
      </c>
      <c r="AR2059" s="148" t="s">
        <v>314</v>
      </c>
      <c r="AT2059" s="148" t="s">
        <v>529</v>
      </c>
      <c r="AU2059" s="148" t="s">
        <v>92</v>
      </c>
      <c r="AY2059" s="17" t="s">
        <v>161</v>
      </c>
      <c r="BE2059" s="149">
        <f>IF(N2059="základní",J2059,0)</f>
        <v>0</v>
      </c>
      <c r="BF2059" s="149">
        <f>IF(N2059="snížená",J2059,0)</f>
        <v>0</v>
      </c>
      <c r="BG2059" s="149">
        <f>IF(N2059="zákl. přenesená",J2059,0)</f>
        <v>0</v>
      </c>
      <c r="BH2059" s="149">
        <f>IF(N2059="sníž. přenesená",J2059,0)</f>
        <v>0</v>
      </c>
      <c r="BI2059" s="149">
        <f>IF(N2059="nulová",J2059,0)</f>
        <v>0</v>
      </c>
      <c r="BJ2059" s="17" t="s">
        <v>90</v>
      </c>
      <c r="BK2059" s="149">
        <f>ROUND(I2059*H2059,2)</f>
        <v>0</v>
      </c>
      <c r="BL2059" s="17" t="s">
        <v>242</v>
      </c>
      <c r="BM2059" s="148" t="s">
        <v>2429</v>
      </c>
    </row>
    <row r="2060" spans="2:65" s="1" customFormat="1" ht="19.5">
      <c r="B2060" s="33"/>
      <c r="D2060" s="151" t="s">
        <v>182</v>
      </c>
      <c r="F2060" s="164" t="s">
        <v>2411</v>
      </c>
      <c r="I2060" s="165"/>
      <c r="L2060" s="33"/>
      <c r="M2060" s="166"/>
      <c r="T2060" s="57"/>
      <c r="AT2060" s="17" t="s">
        <v>182</v>
      </c>
      <c r="AU2060" s="17" t="s">
        <v>92</v>
      </c>
    </row>
    <row r="2061" spans="2:65" s="12" customFormat="1" ht="11.25">
      <c r="B2061" s="150"/>
      <c r="D2061" s="151" t="s">
        <v>170</v>
      </c>
      <c r="E2061" s="152" t="s">
        <v>1</v>
      </c>
      <c r="F2061" s="153" t="s">
        <v>2119</v>
      </c>
      <c r="H2061" s="152" t="s">
        <v>1</v>
      </c>
      <c r="I2061" s="154"/>
      <c r="L2061" s="150"/>
      <c r="M2061" s="155"/>
      <c r="T2061" s="156"/>
      <c r="AT2061" s="152" t="s">
        <v>170</v>
      </c>
      <c r="AU2061" s="152" t="s">
        <v>92</v>
      </c>
      <c r="AV2061" s="12" t="s">
        <v>90</v>
      </c>
      <c r="AW2061" s="12" t="s">
        <v>39</v>
      </c>
      <c r="AX2061" s="12" t="s">
        <v>83</v>
      </c>
      <c r="AY2061" s="152" t="s">
        <v>161</v>
      </c>
    </row>
    <row r="2062" spans="2:65" s="13" customFormat="1" ht="11.25">
      <c r="B2062" s="157"/>
      <c r="D2062" s="151" t="s">
        <v>170</v>
      </c>
      <c r="E2062" s="158" t="s">
        <v>1</v>
      </c>
      <c r="F2062" s="159" t="s">
        <v>2430</v>
      </c>
      <c r="H2062" s="160">
        <v>1</v>
      </c>
      <c r="I2062" s="161"/>
      <c r="L2062" s="157"/>
      <c r="M2062" s="162"/>
      <c r="T2062" s="163"/>
      <c r="AT2062" s="158" t="s">
        <v>170</v>
      </c>
      <c r="AU2062" s="158" t="s">
        <v>92</v>
      </c>
      <c r="AV2062" s="13" t="s">
        <v>92</v>
      </c>
      <c r="AW2062" s="13" t="s">
        <v>39</v>
      </c>
      <c r="AX2062" s="13" t="s">
        <v>90</v>
      </c>
      <c r="AY2062" s="158" t="s">
        <v>161</v>
      </c>
    </row>
    <row r="2063" spans="2:65" s="1" customFormat="1" ht="44.25" customHeight="1">
      <c r="B2063" s="33"/>
      <c r="C2063" s="181" t="s">
        <v>2431</v>
      </c>
      <c r="D2063" s="181" t="s">
        <v>529</v>
      </c>
      <c r="E2063" s="182" t="s">
        <v>2432</v>
      </c>
      <c r="F2063" s="183" t="s">
        <v>2433</v>
      </c>
      <c r="G2063" s="184" t="s">
        <v>245</v>
      </c>
      <c r="H2063" s="185">
        <v>1</v>
      </c>
      <c r="I2063" s="186"/>
      <c r="J2063" s="187">
        <f>ROUND(I2063*H2063,2)</f>
        <v>0</v>
      </c>
      <c r="K2063" s="183" t="s">
        <v>230</v>
      </c>
      <c r="L2063" s="188"/>
      <c r="M2063" s="189" t="s">
        <v>1</v>
      </c>
      <c r="N2063" s="190" t="s">
        <v>48</v>
      </c>
      <c r="P2063" s="146">
        <f>O2063*H2063</f>
        <v>0</v>
      </c>
      <c r="Q2063" s="146">
        <v>1.2999999999999999E-3</v>
      </c>
      <c r="R2063" s="146">
        <f>Q2063*H2063</f>
        <v>1.2999999999999999E-3</v>
      </c>
      <c r="S2063" s="146">
        <v>0</v>
      </c>
      <c r="T2063" s="147">
        <f>S2063*H2063</f>
        <v>0</v>
      </c>
      <c r="AR2063" s="148" t="s">
        <v>314</v>
      </c>
      <c r="AT2063" s="148" t="s">
        <v>529</v>
      </c>
      <c r="AU2063" s="148" t="s">
        <v>92</v>
      </c>
      <c r="AY2063" s="17" t="s">
        <v>161</v>
      </c>
      <c r="BE2063" s="149">
        <f>IF(N2063="základní",J2063,0)</f>
        <v>0</v>
      </c>
      <c r="BF2063" s="149">
        <f>IF(N2063="snížená",J2063,0)</f>
        <v>0</v>
      </c>
      <c r="BG2063" s="149">
        <f>IF(N2063="zákl. přenesená",J2063,0)</f>
        <v>0</v>
      </c>
      <c r="BH2063" s="149">
        <f>IF(N2063="sníž. přenesená",J2063,0)</f>
        <v>0</v>
      </c>
      <c r="BI2063" s="149">
        <f>IF(N2063="nulová",J2063,0)</f>
        <v>0</v>
      </c>
      <c r="BJ2063" s="17" t="s">
        <v>90</v>
      </c>
      <c r="BK2063" s="149">
        <f>ROUND(I2063*H2063,2)</f>
        <v>0</v>
      </c>
      <c r="BL2063" s="17" t="s">
        <v>242</v>
      </c>
      <c r="BM2063" s="148" t="s">
        <v>2434</v>
      </c>
    </row>
    <row r="2064" spans="2:65" s="1" customFormat="1" ht="19.5">
      <c r="B2064" s="33"/>
      <c r="D2064" s="151" t="s">
        <v>182</v>
      </c>
      <c r="F2064" s="164" t="s">
        <v>2411</v>
      </c>
      <c r="I2064" s="165"/>
      <c r="L2064" s="33"/>
      <c r="M2064" s="166"/>
      <c r="T2064" s="57"/>
      <c r="AT2064" s="17" t="s">
        <v>182</v>
      </c>
      <c r="AU2064" s="17" t="s">
        <v>92</v>
      </c>
    </row>
    <row r="2065" spans="2:65" s="12" customFormat="1" ht="11.25">
      <c r="B2065" s="150"/>
      <c r="D2065" s="151" t="s">
        <v>170</v>
      </c>
      <c r="E2065" s="152" t="s">
        <v>1</v>
      </c>
      <c r="F2065" s="153" t="s">
        <v>2119</v>
      </c>
      <c r="H2065" s="152" t="s">
        <v>1</v>
      </c>
      <c r="I2065" s="154"/>
      <c r="L2065" s="150"/>
      <c r="M2065" s="155"/>
      <c r="T2065" s="156"/>
      <c r="AT2065" s="152" t="s">
        <v>170</v>
      </c>
      <c r="AU2065" s="152" t="s">
        <v>92</v>
      </c>
      <c r="AV2065" s="12" t="s">
        <v>90</v>
      </c>
      <c r="AW2065" s="12" t="s">
        <v>39</v>
      </c>
      <c r="AX2065" s="12" t="s">
        <v>83</v>
      </c>
      <c r="AY2065" s="152" t="s">
        <v>161</v>
      </c>
    </row>
    <row r="2066" spans="2:65" s="13" customFormat="1" ht="11.25">
      <c r="B2066" s="157"/>
      <c r="D2066" s="151" t="s">
        <v>170</v>
      </c>
      <c r="E2066" s="158" t="s">
        <v>1</v>
      </c>
      <c r="F2066" s="159" t="s">
        <v>2435</v>
      </c>
      <c r="H2066" s="160">
        <v>1</v>
      </c>
      <c r="I2066" s="161"/>
      <c r="L2066" s="157"/>
      <c r="M2066" s="162"/>
      <c r="T2066" s="163"/>
      <c r="AT2066" s="158" t="s">
        <v>170</v>
      </c>
      <c r="AU2066" s="158" t="s">
        <v>92</v>
      </c>
      <c r="AV2066" s="13" t="s">
        <v>92</v>
      </c>
      <c r="AW2066" s="13" t="s">
        <v>39</v>
      </c>
      <c r="AX2066" s="13" t="s">
        <v>90</v>
      </c>
      <c r="AY2066" s="158" t="s">
        <v>161</v>
      </c>
    </row>
    <row r="2067" spans="2:65" s="1" customFormat="1" ht="44.25" customHeight="1">
      <c r="B2067" s="33"/>
      <c r="C2067" s="181" t="s">
        <v>1583</v>
      </c>
      <c r="D2067" s="181" t="s">
        <v>529</v>
      </c>
      <c r="E2067" s="182" t="s">
        <v>2436</v>
      </c>
      <c r="F2067" s="183" t="s">
        <v>2437</v>
      </c>
      <c r="G2067" s="184" t="s">
        <v>245</v>
      </c>
      <c r="H2067" s="185">
        <v>3</v>
      </c>
      <c r="I2067" s="186"/>
      <c r="J2067" s="187">
        <f>ROUND(I2067*H2067,2)</f>
        <v>0</v>
      </c>
      <c r="K2067" s="183" t="s">
        <v>230</v>
      </c>
      <c r="L2067" s="188"/>
      <c r="M2067" s="189" t="s">
        <v>1</v>
      </c>
      <c r="N2067" s="190" t="s">
        <v>48</v>
      </c>
      <c r="P2067" s="146">
        <f>O2067*H2067</f>
        <v>0</v>
      </c>
      <c r="Q2067" s="146">
        <v>1.2999999999999999E-3</v>
      </c>
      <c r="R2067" s="146">
        <f>Q2067*H2067</f>
        <v>3.8999999999999998E-3</v>
      </c>
      <c r="S2067" s="146">
        <v>0</v>
      </c>
      <c r="T2067" s="147">
        <f>S2067*H2067</f>
        <v>0</v>
      </c>
      <c r="AR2067" s="148" t="s">
        <v>314</v>
      </c>
      <c r="AT2067" s="148" t="s">
        <v>529</v>
      </c>
      <c r="AU2067" s="148" t="s">
        <v>92</v>
      </c>
      <c r="AY2067" s="17" t="s">
        <v>161</v>
      </c>
      <c r="BE2067" s="149">
        <f>IF(N2067="základní",J2067,0)</f>
        <v>0</v>
      </c>
      <c r="BF2067" s="149">
        <f>IF(N2067="snížená",J2067,0)</f>
        <v>0</v>
      </c>
      <c r="BG2067" s="149">
        <f>IF(N2067="zákl. přenesená",J2067,0)</f>
        <v>0</v>
      </c>
      <c r="BH2067" s="149">
        <f>IF(N2067="sníž. přenesená",J2067,0)</f>
        <v>0</v>
      </c>
      <c r="BI2067" s="149">
        <f>IF(N2067="nulová",J2067,0)</f>
        <v>0</v>
      </c>
      <c r="BJ2067" s="17" t="s">
        <v>90</v>
      </c>
      <c r="BK2067" s="149">
        <f>ROUND(I2067*H2067,2)</f>
        <v>0</v>
      </c>
      <c r="BL2067" s="17" t="s">
        <v>242</v>
      </c>
      <c r="BM2067" s="148" t="s">
        <v>2438</v>
      </c>
    </row>
    <row r="2068" spans="2:65" s="1" customFormat="1" ht="19.5">
      <c r="B2068" s="33"/>
      <c r="D2068" s="151" t="s">
        <v>182</v>
      </c>
      <c r="F2068" s="164" t="s">
        <v>2411</v>
      </c>
      <c r="I2068" s="165"/>
      <c r="L2068" s="33"/>
      <c r="M2068" s="166"/>
      <c r="T2068" s="57"/>
      <c r="AT2068" s="17" t="s">
        <v>182</v>
      </c>
      <c r="AU2068" s="17" t="s">
        <v>92</v>
      </c>
    </row>
    <row r="2069" spans="2:65" s="12" customFormat="1" ht="11.25">
      <c r="B2069" s="150"/>
      <c r="D2069" s="151" t="s">
        <v>170</v>
      </c>
      <c r="E2069" s="152" t="s">
        <v>1</v>
      </c>
      <c r="F2069" s="153" t="s">
        <v>2119</v>
      </c>
      <c r="H2069" s="152" t="s">
        <v>1</v>
      </c>
      <c r="I2069" s="154"/>
      <c r="L2069" s="150"/>
      <c r="M2069" s="155"/>
      <c r="T2069" s="156"/>
      <c r="AT2069" s="152" t="s">
        <v>170</v>
      </c>
      <c r="AU2069" s="152" t="s">
        <v>92</v>
      </c>
      <c r="AV2069" s="12" t="s">
        <v>90</v>
      </c>
      <c r="AW2069" s="12" t="s">
        <v>39</v>
      </c>
      <c r="AX2069" s="12" t="s">
        <v>83</v>
      </c>
      <c r="AY2069" s="152" t="s">
        <v>161</v>
      </c>
    </row>
    <row r="2070" spans="2:65" s="13" customFormat="1" ht="11.25">
      <c r="B2070" s="157"/>
      <c r="D2070" s="151" t="s">
        <v>170</v>
      </c>
      <c r="E2070" s="158" t="s">
        <v>1</v>
      </c>
      <c r="F2070" s="159" t="s">
        <v>2439</v>
      </c>
      <c r="H2070" s="160">
        <v>1</v>
      </c>
      <c r="I2070" s="161"/>
      <c r="L2070" s="157"/>
      <c r="M2070" s="162"/>
      <c r="T2070" s="163"/>
      <c r="AT2070" s="158" t="s">
        <v>170</v>
      </c>
      <c r="AU2070" s="158" t="s">
        <v>92</v>
      </c>
      <c r="AV2070" s="13" t="s">
        <v>92</v>
      </c>
      <c r="AW2070" s="13" t="s">
        <v>39</v>
      </c>
      <c r="AX2070" s="13" t="s">
        <v>83</v>
      </c>
      <c r="AY2070" s="158" t="s">
        <v>161</v>
      </c>
    </row>
    <row r="2071" spans="2:65" s="13" customFormat="1" ht="11.25">
      <c r="B2071" s="157"/>
      <c r="D2071" s="151" t="s">
        <v>170</v>
      </c>
      <c r="E2071" s="158" t="s">
        <v>1</v>
      </c>
      <c r="F2071" s="159" t="s">
        <v>2440</v>
      </c>
      <c r="H2071" s="160">
        <v>1</v>
      </c>
      <c r="I2071" s="161"/>
      <c r="L2071" s="157"/>
      <c r="M2071" s="162"/>
      <c r="T2071" s="163"/>
      <c r="AT2071" s="158" t="s">
        <v>170</v>
      </c>
      <c r="AU2071" s="158" t="s">
        <v>92</v>
      </c>
      <c r="AV2071" s="13" t="s">
        <v>92</v>
      </c>
      <c r="AW2071" s="13" t="s">
        <v>39</v>
      </c>
      <c r="AX2071" s="13" t="s">
        <v>83</v>
      </c>
      <c r="AY2071" s="158" t="s">
        <v>161</v>
      </c>
    </row>
    <row r="2072" spans="2:65" s="13" customFormat="1" ht="11.25">
      <c r="B2072" s="157"/>
      <c r="D2072" s="151" t="s">
        <v>170</v>
      </c>
      <c r="E2072" s="158" t="s">
        <v>1</v>
      </c>
      <c r="F2072" s="159" t="s">
        <v>2441</v>
      </c>
      <c r="H2072" s="160">
        <v>1</v>
      </c>
      <c r="I2072" s="161"/>
      <c r="L2072" s="157"/>
      <c r="M2072" s="162"/>
      <c r="T2072" s="163"/>
      <c r="AT2072" s="158" t="s">
        <v>170</v>
      </c>
      <c r="AU2072" s="158" t="s">
        <v>92</v>
      </c>
      <c r="AV2072" s="13" t="s">
        <v>92</v>
      </c>
      <c r="AW2072" s="13" t="s">
        <v>39</v>
      </c>
      <c r="AX2072" s="13" t="s">
        <v>83</v>
      </c>
      <c r="AY2072" s="158" t="s">
        <v>161</v>
      </c>
    </row>
    <row r="2073" spans="2:65" s="14" customFormat="1" ht="11.25">
      <c r="B2073" s="167"/>
      <c r="D2073" s="151" t="s">
        <v>170</v>
      </c>
      <c r="E2073" s="168" t="s">
        <v>1</v>
      </c>
      <c r="F2073" s="169" t="s">
        <v>237</v>
      </c>
      <c r="H2073" s="170">
        <v>3</v>
      </c>
      <c r="I2073" s="171"/>
      <c r="L2073" s="167"/>
      <c r="M2073" s="172"/>
      <c r="T2073" s="173"/>
      <c r="AT2073" s="168" t="s">
        <v>170</v>
      </c>
      <c r="AU2073" s="168" t="s">
        <v>92</v>
      </c>
      <c r="AV2073" s="14" t="s">
        <v>168</v>
      </c>
      <c r="AW2073" s="14" t="s">
        <v>39</v>
      </c>
      <c r="AX2073" s="14" t="s">
        <v>90</v>
      </c>
      <c r="AY2073" s="168" t="s">
        <v>161</v>
      </c>
    </row>
    <row r="2074" spans="2:65" s="1" customFormat="1" ht="44.25" customHeight="1">
      <c r="B2074" s="33"/>
      <c r="C2074" s="181" t="s">
        <v>2442</v>
      </c>
      <c r="D2074" s="181" t="s">
        <v>529</v>
      </c>
      <c r="E2074" s="182" t="s">
        <v>2443</v>
      </c>
      <c r="F2074" s="183" t="s">
        <v>2444</v>
      </c>
      <c r="G2074" s="184" t="s">
        <v>245</v>
      </c>
      <c r="H2074" s="185">
        <v>1</v>
      </c>
      <c r="I2074" s="186"/>
      <c r="J2074" s="187">
        <f>ROUND(I2074*H2074,2)</f>
        <v>0</v>
      </c>
      <c r="K2074" s="183" t="s">
        <v>230</v>
      </c>
      <c r="L2074" s="188"/>
      <c r="M2074" s="189" t="s">
        <v>1</v>
      </c>
      <c r="N2074" s="190" t="s">
        <v>48</v>
      </c>
      <c r="P2074" s="146">
        <f>O2074*H2074</f>
        <v>0</v>
      </c>
      <c r="Q2074" s="146">
        <v>1.2999999999999999E-3</v>
      </c>
      <c r="R2074" s="146">
        <f>Q2074*H2074</f>
        <v>1.2999999999999999E-3</v>
      </c>
      <c r="S2074" s="146">
        <v>0</v>
      </c>
      <c r="T2074" s="147">
        <f>S2074*H2074</f>
        <v>0</v>
      </c>
      <c r="AR2074" s="148" t="s">
        <v>314</v>
      </c>
      <c r="AT2074" s="148" t="s">
        <v>529</v>
      </c>
      <c r="AU2074" s="148" t="s">
        <v>92</v>
      </c>
      <c r="AY2074" s="17" t="s">
        <v>161</v>
      </c>
      <c r="BE2074" s="149">
        <f>IF(N2074="základní",J2074,0)</f>
        <v>0</v>
      </c>
      <c r="BF2074" s="149">
        <f>IF(N2074="snížená",J2074,0)</f>
        <v>0</v>
      </c>
      <c r="BG2074" s="149">
        <f>IF(N2074="zákl. přenesená",J2074,0)</f>
        <v>0</v>
      </c>
      <c r="BH2074" s="149">
        <f>IF(N2074="sníž. přenesená",J2074,0)</f>
        <v>0</v>
      </c>
      <c r="BI2074" s="149">
        <f>IF(N2074="nulová",J2074,0)</f>
        <v>0</v>
      </c>
      <c r="BJ2074" s="17" t="s">
        <v>90</v>
      </c>
      <c r="BK2074" s="149">
        <f>ROUND(I2074*H2074,2)</f>
        <v>0</v>
      </c>
      <c r="BL2074" s="17" t="s">
        <v>242</v>
      </c>
      <c r="BM2074" s="148" t="s">
        <v>2445</v>
      </c>
    </row>
    <row r="2075" spans="2:65" s="1" customFormat="1" ht="19.5">
      <c r="B2075" s="33"/>
      <c r="D2075" s="151" t="s">
        <v>182</v>
      </c>
      <c r="F2075" s="164" t="s">
        <v>2411</v>
      </c>
      <c r="I2075" s="165"/>
      <c r="L2075" s="33"/>
      <c r="M2075" s="166"/>
      <c r="T2075" s="57"/>
      <c r="AT2075" s="17" t="s">
        <v>182</v>
      </c>
      <c r="AU2075" s="17" t="s">
        <v>92</v>
      </c>
    </row>
    <row r="2076" spans="2:65" s="12" customFormat="1" ht="11.25">
      <c r="B2076" s="150"/>
      <c r="D2076" s="151" t="s">
        <v>170</v>
      </c>
      <c r="E2076" s="152" t="s">
        <v>1</v>
      </c>
      <c r="F2076" s="153" t="s">
        <v>2119</v>
      </c>
      <c r="H2076" s="152" t="s">
        <v>1</v>
      </c>
      <c r="I2076" s="154"/>
      <c r="L2076" s="150"/>
      <c r="M2076" s="155"/>
      <c r="T2076" s="156"/>
      <c r="AT2076" s="152" t="s">
        <v>170</v>
      </c>
      <c r="AU2076" s="152" t="s">
        <v>92</v>
      </c>
      <c r="AV2076" s="12" t="s">
        <v>90</v>
      </c>
      <c r="AW2076" s="12" t="s">
        <v>39</v>
      </c>
      <c r="AX2076" s="12" t="s">
        <v>83</v>
      </c>
      <c r="AY2076" s="152" t="s">
        <v>161</v>
      </c>
    </row>
    <row r="2077" spans="2:65" s="13" customFormat="1" ht="11.25">
      <c r="B2077" s="157"/>
      <c r="D2077" s="151" t="s">
        <v>170</v>
      </c>
      <c r="E2077" s="158" t="s">
        <v>1</v>
      </c>
      <c r="F2077" s="159" t="s">
        <v>2422</v>
      </c>
      <c r="H2077" s="160">
        <v>1</v>
      </c>
      <c r="I2077" s="161"/>
      <c r="L2077" s="157"/>
      <c r="M2077" s="162"/>
      <c r="T2077" s="163"/>
      <c r="AT2077" s="158" t="s">
        <v>170</v>
      </c>
      <c r="AU2077" s="158" t="s">
        <v>92</v>
      </c>
      <c r="AV2077" s="13" t="s">
        <v>92</v>
      </c>
      <c r="AW2077" s="13" t="s">
        <v>39</v>
      </c>
      <c r="AX2077" s="13" t="s">
        <v>90</v>
      </c>
      <c r="AY2077" s="158" t="s">
        <v>161</v>
      </c>
    </row>
    <row r="2078" spans="2:65" s="1" customFormat="1" ht="44.25" customHeight="1">
      <c r="B2078" s="33"/>
      <c r="C2078" s="181" t="s">
        <v>1586</v>
      </c>
      <c r="D2078" s="181" t="s">
        <v>529</v>
      </c>
      <c r="E2078" s="182" t="s">
        <v>2446</v>
      </c>
      <c r="F2078" s="183" t="s">
        <v>2447</v>
      </c>
      <c r="G2078" s="184" t="s">
        <v>245</v>
      </c>
      <c r="H2078" s="185">
        <v>1</v>
      </c>
      <c r="I2078" s="186"/>
      <c r="J2078" s="187">
        <f>ROUND(I2078*H2078,2)</f>
        <v>0</v>
      </c>
      <c r="K2078" s="183" t="s">
        <v>230</v>
      </c>
      <c r="L2078" s="188"/>
      <c r="M2078" s="189" t="s">
        <v>1</v>
      </c>
      <c r="N2078" s="190" t="s">
        <v>48</v>
      </c>
      <c r="P2078" s="146">
        <f>O2078*H2078</f>
        <v>0</v>
      </c>
      <c r="Q2078" s="146">
        <v>1.2999999999999999E-3</v>
      </c>
      <c r="R2078" s="146">
        <f>Q2078*H2078</f>
        <v>1.2999999999999999E-3</v>
      </c>
      <c r="S2078" s="146">
        <v>0</v>
      </c>
      <c r="T2078" s="147">
        <f>S2078*H2078</f>
        <v>0</v>
      </c>
      <c r="AR2078" s="148" t="s">
        <v>314</v>
      </c>
      <c r="AT2078" s="148" t="s">
        <v>529</v>
      </c>
      <c r="AU2078" s="148" t="s">
        <v>92</v>
      </c>
      <c r="AY2078" s="17" t="s">
        <v>161</v>
      </c>
      <c r="BE2078" s="149">
        <f>IF(N2078="základní",J2078,0)</f>
        <v>0</v>
      </c>
      <c r="BF2078" s="149">
        <f>IF(N2078="snížená",J2078,0)</f>
        <v>0</v>
      </c>
      <c r="BG2078" s="149">
        <f>IF(N2078="zákl. přenesená",J2078,0)</f>
        <v>0</v>
      </c>
      <c r="BH2078" s="149">
        <f>IF(N2078="sníž. přenesená",J2078,0)</f>
        <v>0</v>
      </c>
      <c r="BI2078" s="149">
        <f>IF(N2078="nulová",J2078,0)</f>
        <v>0</v>
      </c>
      <c r="BJ2078" s="17" t="s">
        <v>90</v>
      </c>
      <c r="BK2078" s="149">
        <f>ROUND(I2078*H2078,2)</f>
        <v>0</v>
      </c>
      <c r="BL2078" s="17" t="s">
        <v>242</v>
      </c>
      <c r="BM2078" s="148" t="s">
        <v>2448</v>
      </c>
    </row>
    <row r="2079" spans="2:65" s="1" customFormat="1" ht="19.5">
      <c r="B2079" s="33"/>
      <c r="D2079" s="151" t="s">
        <v>182</v>
      </c>
      <c r="F2079" s="164" t="s">
        <v>2411</v>
      </c>
      <c r="I2079" s="165"/>
      <c r="L2079" s="33"/>
      <c r="M2079" s="166"/>
      <c r="T2079" s="57"/>
      <c r="AT2079" s="17" t="s">
        <v>182</v>
      </c>
      <c r="AU2079" s="17" t="s">
        <v>92</v>
      </c>
    </row>
    <row r="2080" spans="2:65" s="12" customFormat="1" ht="11.25">
      <c r="B2080" s="150"/>
      <c r="D2080" s="151" t="s">
        <v>170</v>
      </c>
      <c r="E2080" s="152" t="s">
        <v>1</v>
      </c>
      <c r="F2080" s="153" t="s">
        <v>2119</v>
      </c>
      <c r="H2080" s="152" t="s">
        <v>1</v>
      </c>
      <c r="I2080" s="154"/>
      <c r="L2080" s="150"/>
      <c r="M2080" s="155"/>
      <c r="T2080" s="156"/>
      <c r="AT2080" s="152" t="s">
        <v>170</v>
      </c>
      <c r="AU2080" s="152" t="s">
        <v>92</v>
      </c>
      <c r="AV2080" s="12" t="s">
        <v>90</v>
      </c>
      <c r="AW2080" s="12" t="s">
        <v>39</v>
      </c>
      <c r="AX2080" s="12" t="s">
        <v>83</v>
      </c>
      <c r="AY2080" s="152" t="s">
        <v>161</v>
      </c>
    </row>
    <row r="2081" spans="2:65" s="13" customFormat="1" ht="11.25">
      <c r="B2081" s="157"/>
      <c r="D2081" s="151" t="s">
        <v>170</v>
      </c>
      <c r="E2081" s="158" t="s">
        <v>1</v>
      </c>
      <c r="F2081" s="159" t="s">
        <v>2449</v>
      </c>
      <c r="H2081" s="160">
        <v>1</v>
      </c>
      <c r="I2081" s="161"/>
      <c r="L2081" s="157"/>
      <c r="M2081" s="162"/>
      <c r="T2081" s="163"/>
      <c r="AT2081" s="158" t="s">
        <v>170</v>
      </c>
      <c r="AU2081" s="158" t="s">
        <v>92</v>
      </c>
      <c r="AV2081" s="13" t="s">
        <v>92</v>
      </c>
      <c r="AW2081" s="13" t="s">
        <v>39</v>
      </c>
      <c r="AX2081" s="13" t="s">
        <v>90</v>
      </c>
      <c r="AY2081" s="158" t="s">
        <v>161</v>
      </c>
    </row>
    <row r="2082" spans="2:65" s="1" customFormat="1" ht="44.25" customHeight="1">
      <c r="B2082" s="33"/>
      <c r="C2082" s="181" t="s">
        <v>2450</v>
      </c>
      <c r="D2082" s="181" t="s">
        <v>529</v>
      </c>
      <c r="E2082" s="182" t="s">
        <v>2451</v>
      </c>
      <c r="F2082" s="183" t="s">
        <v>2452</v>
      </c>
      <c r="G2082" s="184" t="s">
        <v>245</v>
      </c>
      <c r="H2082" s="185">
        <v>2</v>
      </c>
      <c r="I2082" s="186"/>
      <c r="J2082" s="187">
        <f>ROUND(I2082*H2082,2)</f>
        <v>0</v>
      </c>
      <c r="K2082" s="183" t="s">
        <v>230</v>
      </c>
      <c r="L2082" s="188"/>
      <c r="M2082" s="189" t="s">
        <v>1</v>
      </c>
      <c r="N2082" s="190" t="s">
        <v>48</v>
      </c>
      <c r="P2082" s="146">
        <f>O2082*H2082</f>
        <v>0</v>
      </c>
      <c r="Q2082" s="146">
        <v>1.2999999999999999E-3</v>
      </c>
      <c r="R2082" s="146">
        <f>Q2082*H2082</f>
        <v>2.5999999999999999E-3</v>
      </c>
      <c r="S2082" s="146">
        <v>0</v>
      </c>
      <c r="T2082" s="147">
        <f>S2082*H2082</f>
        <v>0</v>
      </c>
      <c r="AR2082" s="148" t="s">
        <v>314</v>
      </c>
      <c r="AT2082" s="148" t="s">
        <v>529</v>
      </c>
      <c r="AU2082" s="148" t="s">
        <v>92</v>
      </c>
      <c r="AY2082" s="17" t="s">
        <v>161</v>
      </c>
      <c r="BE2082" s="149">
        <f>IF(N2082="základní",J2082,0)</f>
        <v>0</v>
      </c>
      <c r="BF2082" s="149">
        <f>IF(N2082="snížená",J2082,0)</f>
        <v>0</v>
      </c>
      <c r="BG2082" s="149">
        <f>IF(N2082="zákl. přenesená",J2082,0)</f>
        <v>0</v>
      </c>
      <c r="BH2082" s="149">
        <f>IF(N2082="sníž. přenesená",J2082,0)</f>
        <v>0</v>
      </c>
      <c r="BI2082" s="149">
        <f>IF(N2082="nulová",J2082,0)</f>
        <v>0</v>
      </c>
      <c r="BJ2082" s="17" t="s">
        <v>90</v>
      </c>
      <c r="BK2082" s="149">
        <f>ROUND(I2082*H2082,2)</f>
        <v>0</v>
      </c>
      <c r="BL2082" s="17" t="s">
        <v>242</v>
      </c>
      <c r="BM2082" s="148" t="s">
        <v>2453</v>
      </c>
    </row>
    <row r="2083" spans="2:65" s="1" customFormat="1" ht="19.5">
      <c r="B2083" s="33"/>
      <c r="D2083" s="151" t="s">
        <v>182</v>
      </c>
      <c r="F2083" s="164" t="s">
        <v>2411</v>
      </c>
      <c r="I2083" s="165"/>
      <c r="L2083" s="33"/>
      <c r="M2083" s="166"/>
      <c r="T2083" s="57"/>
      <c r="AT2083" s="17" t="s">
        <v>182</v>
      </c>
      <c r="AU2083" s="17" t="s">
        <v>92</v>
      </c>
    </row>
    <row r="2084" spans="2:65" s="12" customFormat="1" ht="11.25">
      <c r="B2084" s="150"/>
      <c r="D2084" s="151" t="s">
        <v>170</v>
      </c>
      <c r="E2084" s="152" t="s">
        <v>1</v>
      </c>
      <c r="F2084" s="153" t="s">
        <v>2119</v>
      </c>
      <c r="H2084" s="152" t="s">
        <v>1</v>
      </c>
      <c r="I2084" s="154"/>
      <c r="L2084" s="150"/>
      <c r="M2084" s="155"/>
      <c r="T2084" s="156"/>
      <c r="AT2084" s="152" t="s">
        <v>170</v>
      </c>
      <c r="AU2084" s="152" t="s">
        <v>92</v>
      </c>
      <c r="AV2084" s="12" t="s">
        <v>90</v>
      </c>
      <c r="AW2084" s="12" t="s">
        <v>39</v>
      </c>
      <c r="AX2084" s="12" t="s">
        <v>83</v>
      </c>
      <c r="AY2084" s="152" t="s">
        <v>161</v>
      </c>
    </row>
    <row r="2085" spans="2:65" s="13" customFormat="1" ht="11.25">
      <c r="B2085" s="157"/>
      <c r="D2085" s="151" t="s">
        <v>170</v>
      </c>
      <c r="E2085" s="158" t="s">
        <v>1</v>
      </c>
      <c r="F2085" s="159" t="s">
        <v>2454</v>
      </c>
      <c r="H2085" s="160">
        <v>1</v>
      </c>
      <c r="I2085" s="161"/>
      <c r="L2085" s="157"/>
      <c r="M2085" s="162"/>
      <c r="T2085" s="163"/>
      <c r="AT2085" s="158" t="s">
        <v>170</v>
      </c>
      <c r="AU2085" s="158" t="s">
        <v>92</v>
      </c>
      <c r="AV2085" s="13" t="s">
        <v>92</v>
      </c>
      <c r="AW2085" s="13" t="s">
        <v>39</v>
      </c>
      <c r="AX2085" s="13" t="s">
        <v>83</v>
      </c>
      <c r="AY2085" s="158" t="s">
        <v>161</v>
      </c>
    </row>
    <row r="2086" spans="2:65" s="13" customFormat="1" ht="11.25">
      <c r="B2086" s="157"/>
      <c r="D2086" s="151" t="s">
        <v>170</v>
      </c>
      <c r="E2086" s="158" t="s">
        <v>1</v>
      </c>
      <c r="F2086" s="159" t="s">
        <v>2455</v>
      </c>
      <c r="H2086" s="160">
        <v>1</v>
      </c>
      <c r="I2086" s="161"/>
      <c r="L2086" s="157"/>
      <c r="M2086" s="162"/>
      <c r="T2086" s="163"/>
      <c r="AT2086" s="158" t="s">
        <v>170</v>
      </c>
      <c r="AU2086" s="158" t="s">
        <v>92</v>
      </c>
      <c r="AV2086" s="13" t="s">
        <v>92</v>
      </c>
      <c r="AW2086" s="13" t="s">
        <v>39</v>
      </c>
      <c r="AX2086" s="13" t="s">
        <v>83</v>
      </c>
      <c r="AY2086" s="158" t="s">
        <v>161</v>
      </c>
    </row>
    <row r="2087" spans="2:65" s="14" customFormat="1" ht="11.25">
      <c r="B2087" s="167"/>
      <c r="D2087" s="151" t="s">
        <v>170</v>
      </c>
      <c r="E2087" s="168" t="s">
        <v>1</v>
      </c>
      <c r="F2087" s="169" t="s">
        <v>237</v>
      </c>
      <c r="H2087" s="170">
        <v>2</v>
      </c>
      <c r="I2087" s="171"/>
      <c r="L2087" s="167"/>
      <c r="M2087" s="172"/>
      <c r="T2087" s="173"/>
      <c r="AT2087" s="168" t="s">
        <v>170</v>
      </c>
      <c r="AU2087" s="168" t="s">
        <v>92</v>
      </c>
      <c r="AV2087" s="14" t="s">
        <v>168</v>
      </c>
      <c r="AW2087" s="14" t="s">
        <v>39</v>
      </c>
      <c r="AX2087" s="14" t="s">
        <v>90</v>
      </c>
      <c r="AY2087" s="168" t="s">
        <v>161</v>
      </c>
    </row>
    <row r="2088" spans="2:65" s="1" customFormat="1" ht="44.25" customHeight="1">
      <c r="B2088" s="33"/>
      <c r="C2088" s="181" t="s">
        <v>1590</v>
      </c>
      <c r="D2088" s="181" t="s">
        <v>529</v>
      </c>
      <c r="E2088" s="182" t="s">
        <v>2456</v>
      </c>
      <c r="F2088" s="183" t="s">
        <v>2457</v>
      </c>
      <c r="G2088" s="184" t="s">
        <v>245</v>
      </c>
      <c r="H2088" s="185">
        <v>1</v>
      </c>
      <c r="I2088" s="186"/>
      <c r="J2088" s="187">
        <f>ROUND(I2088*H2088,2)</f>
        <v>0</v>
      </c>
      <c r="K2088" s="183" t="s">
        <v>230</v>
      </c>
      <c r="L2088" s="188"/>
      <c r="M2088" s="189" t="s">
        <v>1</v>
      </c>
      <c r="N2088" s="190" t="s">
        <v>48</v>
      </c>
      <c r="P2088" s="146">
        <f>O2088*H2088</f>
        <v>0</v>
      </c>
      <c r="Q2088" s="146">
        <v>1.2999999999999999E-3</v>
      </c>
      <c r="R2088" s="146">
        <f>Q2088*H2088</f>
        <v>1.2999999999999999E-3</v>
      </c>
      <c r="S2088" s="146">
        <v>0</v>
      </c>
      <c r="T2088" s="147">
        <f>S2088*H2088</f>
        <v>0</v>
      </c>
      <c r="AR2088" s="148" t="s">
        <v>314</v>
      </c>
      <c r="AT2088" s="148" t="s">
        <v>529</v>
      </c>
      <c r="AU2088" s="148" t="s">
        <v>92</v>
      </c>
      <c r="AY2088" s="17" t="s">
        <v>161</v>
      </c>
      <c r="BE2088" s="149">
        <f>IF(N2088="základní",J2088,0)</f>
        <v>0</v>
      </c>
      <c r="BF2088" s="149">
        <f>IF(N2088="snížená",J2088,0)</f>
        <v>0</v>
      </c>
      <c r="BG2088" s="149">
        <f>IF(N2088="zákl. přenesená",J2088,0)</f>
        <v>0</v>
      </c>
      <c r="BH2088" s="149">
        <f>IF(N2088="sníž. přenesená",J2088,0)</f>
        <v>0</v>
      </c>
      <c r="BI2088" s="149">
        <f>IF(N2088="nulová",J2088,0)</f>
        <v>0</v>
      </c>
      <c r="BJ2088" s="17" t="s">
        <v>90</v>
      </c>
      <c r="BK2088" s="149">
        <f>ROUND(I2088*H2088,2)</f>
        <v>0</v>
      </c>
      <c r="BL2088" s="17" t="s">
        <v>242</v>
      </c>
      <c r="BM2088" s="148" t="s">
        <v>2458</v>
      </c>
    </row>
    <row r="2089" spans="2:65" s="1" customFormat="1" ht="19.5">
      <c r="B2089" s="33"/>
      <c r="D2089" s="151" t="s">
        <v>182</v>
      </c>
      <c r="F2089" s="164" t="s">
        <v>2411</v>
      </c>
      <c r="I2089" s="165"/>
      <c r="L2089" s="33"/>
      <c r="M2089" s="166"/>
      <c r="T2089" s="57"/>
      <c r="AT2089" s="17" t="s">
        <v>182</v>
      </c>
      <c r="AU2089" s="17" t="s">
        <v>92</v>
      </c>
    </row>
    <row r="2090" spans="2:65" s="12" customFormat="1" ht="11.25">
      <c r="B2090" s="150"/>
      <c r="D2090" s="151" t="s">
        <v>170</v>
      </c>
      <c r="E2090" s="152" t="s">
        <v>1</v>
      </c>
      <c r="F2090" s="153" t="s">
        <v>2119</v>
      </c>
      <c r="H2090" s="152" t="s">
        <v>1</v>
      </c>
      <c r="I2090" s="154"/>
      <c r="L2090" s="150"/>
      <c r="M2090" s="155"/>
      <c r="T2090" s="156"/>
      <c r="AT2090" s="152" t="s">
        <v>170</v>
      </c>
      <c r="AU2090" s="152" t="s">
        <v>92</v>
      </c>
      <c r="AV2090" s="12" t="s">
        <v>90</v>
      </c>
      <c r="AW2090" s="12" t="s">
        <v>39</v>
      </c>
      <c r="AX2090" s="12" t="s">
        <v>83</v>
      </c>
      <c r="AY2090" s="152" t="s">
        <v>161</v>
      </c>
    </row>
    <row r="2091" spans="2:65" s="13" customFormat="1" ht="11.25">
      <c r="B2091" s="157"/>
      <c r="D2091" s="151" t="s">
        <v>170</v>
      </c>
      <c r="E2091" s="158" t="s">
        <v>1</v>
      </c>
      <c r="F2091" s="159" t="s">
        <v>2455</v>
      </c>
      <c r="H2091" s="160">
        <v>1</v>
      </c>
      <c r="I2091" s="161"/>
      <c r="L2091" s="157"/>
      <c r="M2091" s="162"/>
      <c r="T2091" s="163"/>
      <c r="AT2091" s="158" t="s">
        <v>170</v>
      </c>
      <c r="AU2091" s="158" t="s">
        <v>92</v>
      </c>
      <c r="AV2091" s="13" t="s">
        <v>92</v>
      </c>
      <c r="AW2091" s="13" t="s">
        <v>39</v>
      </c>
      <c r="AX2091" s="13" t="s">
        <v>90</v>
      </c>
      <c r="AY2091" s="158" t="s">
        <v>161</v>
      </c>
    </row>
    <row r="2092" spans="2:65" s="1" customFormat="1" ht="44.25" customHeight="1">
      <c r="B2092" s="33"/>
      <c r="C2092" s="181" t="s">
        <v>2459</v>
      </c>
      <c r="D2092" s="181" t="s">
        <v>529</v>
      </c>
      <c r="E2092" s="182" t="s">
        <v>2460</v>
      </c>
      <c r="F2092" s="183" t="s">
        <v>2461</v>
      </c>
      <c r="G2092" s="184" t="s">
        <v>245</v>
      </c>
      <c r="H2092" s="185">
        <v>1</v>
      </c>
      <c r="I2092" s="186"/>
      <c r="J2092" s="187">
        <f>ROUND(I2092*H2092,2)</f>
        <v>0</v>
      </c>
      <c r="K2092" s="183" t="s">
        <v>230</v>
      </c>
      <c r="L2092" s="188"/>
      <c r="M2092" s="189" t="s">
        <v>1</v>
      </c>
      <c r="N2092" s="190" t="s">
        <v>48</v>
      </c>
      <c r="P2092" s="146">
        <f>O2092*H2092</f>
        <v>0</v>
      </c>
      <c r="Q2092" s="146">
        <v>1.2999999999999999E-3</v>
      </c>
      <c r="R2092" s="146">
        <f>Q2092*H2092</f>
        <v>1.2999999999999999E-3</v>
      </c>
      <c r="S2092" s="146">
        <v>0</v>
      </c>
      <c r="T2092" s="147">
        <f>S2092*H2092</f>
        <v>0</v>
      </c>
      <c r="AR2092" s="148" t="s">
        <v>314</v>
      </c>
      <c r="AT2092" s="148" t="s">
        <v>529</v>
      </c>
      <c r="AU2092" s="148" t="s">
        <v>92</v>
      </c>
      <c r="AY2092" s="17" t="s">
        <v>161</v>
      </c>
      <c r="BE2092" s="149">
        <f>IF(N2092="základní",J2092,0)</f>
        <v>0</v>
      </c>
      <c r="BF2092" s="149">
        <f>IF(N2092="snížená",J2092,0)</f>
        <v>0</v>
      </c>
      <c r="BG2092" s="149">
        <f>IF(N2092="zákl. přenesená",J2092,0)</f>
        <v>0</v>
      </c>
      <c r="BH2092" s="149">
        <f>IF(N2092="sníž. přenesená",J2092,0)</f>
        <v>0</v>
      </c>
      <c r="BI2092" s="149">
        <f>IF(N2092="nulová",J2092,0)</f>
        <v>0</v>
      </c>
      <c r="BJ2092" s="17" t="s">
        <v>90</v>
      </c>
      <c r="BK2092" s="149">
        <f>ROUND(I2092*H2092,2)</f>
        <v>0</v>
      </c>
      <c r="BL2092" s="17" t="s">
        <v>242</v>
      </c>
      <c r="BM2092" s="148" t="s">
        <v>2462</v>
      </c>
    </row>
    <row r="2093" spans="2:65" s="1" customFormat="1" ht="19.5">
      <c r="B2093" s="33"/>
      <c r="D2093" s="151" t="s">
        <v>182</v>
      </c>
      <c r="F2093" s="164" t="s">
        <v>2411</v>
      </c>
      <c r="I2093" s="165"/>
      <c r="L2093" s="33"/>
      <c r="M2093" s="166"/>
      <c r="T2093" s="57"/>
      <c r="AT2093" s="17" t="s">
        <v>182</v>
      </c>
      <c r="AU2093" s="17" t="s">
        <v>92</v>
      </c>
    </row>
    <row r="2094" spans="2:65" s="12" customFormat="1" ht="11.25">
      <c r="B2094" s="150"/>
      <c r="D2094" s="151" t="s">
        <v>170</v>
      </c>
      <c r="E2094" s="152" t="s">
        <v>1</v>
      </c>
      <c r="F2094" s="153" t="s">
        <v>2119</v>
      </c>
      <c r="H2094" s="152" t="s">
        <v>1</v>
      </c>
      <c r="I2094" s="154"/>
      <c r="L2094" s="150"/>
      <c r="M2094" s="155"/>
      <c r="T2094" s="156"/>
      <c r="AT2094" s="152" t="s">
        <v>170</v>
      </c>
      <c r="AU2094" s="152" t="s">
        <v>92</v>
      </c>
      <c r="AV2094" s="12" t="s">
        <v>90</v>
      </c>
      <c r="AW2094" s="12" t="s">
        <v>39</v>
      </c>
      <c r="AX2094" s="12" t="s">
        <v>83</v>
      </c>
      <c r="AY2094" s="152" t="s">
        <v>161</v>
      </c>
    </row>
    <row r="2095" spans="2:65" s="13" customFormat="1" ht="11.25">
      <c r="B2095" s="157"/>
      <c r="D2095" s="151" t="s">
        <v>170</v>
      </c>
      <c r="E2095" s="158" t="s">
        <v>1</v>
      </c>
      <c r="F2095" s="159" t="s">
        <v>2463</v>
      </c>
      <c r="H2095" s="160">
        <v>1</v>
      </c>
      <c r="I2095" s="161"/>
      <c r="L2095" s="157"/>
      <c r="M2095" s="162"/>
      <c r="T2095" s="163"/>
      <c r="AT2095" s="158" t="s">
        <v>170</v>
      </c>
      <c r="AU2095" s="158" t="s">
        <v>92</v>
      </c>
      <c r="AV2095" s="13" t="s">
        <v>92</v>
      </c>
      <c r="AW2095" s="13" t="s">
        <v>39</v>
      </c>
      <c r="AX2095" s="13" t="s">
        <v>90</v>
      </c>
      <c r="AY2095" s="158" t="s">
        <v>161</v>
      </c>
    </row>
    <row r="2096" spans="2:65" s="1" customFormat="1" ht="44.25" customHeight="1">
      <c r="B2096" s="33"/>
      <c r="C2096" s="181" t="s">
        <v>1593</v>
      </c>
      <c r="D2096" s="181" t="s">
        <v>529</v>
      </c>
      <c r="E2096" s="182" t="s">
        <v>2464</v>
      </c>
      <c r="F2096" s="183" t="s">
        <v>2465</v>
      </c>
      <c r="G2096" s="184" t="s">
        <v>245</v>
      </c>
      <c r="H2096" s="185">
        <v>1</v>
      </c>
      <c r="I2096" s="186"/>
      <c r="J2096" s="187">
        <f>ROUND(I2096*H2096,2)</f>
        <v>0</v>
      </c>
      <c r="K2096" s="183" t="s">
        <v>230</v>
      </c>
      <c r="L2096" s="188"/>
      <c r="M2096" s="189" t="s">
        <v>1</v>
      </c>
      <c r="N2096" s="190" t="s">
        <v>48</v>
      </c>
      <c r="P2096" s="146">
        <f>O2096*H2096</f>
        <v>0</v>
      </c>
      <c r="Q2096" s="146">
        <v>1.2999999999999999E-3</v>
      </c>
      <c r="R2096" s="146">
        <f>Q2096*H2096</f>
        <v>1.2999999999999999E-3</v>
      </c>
      <c r="S2096" s="146">
        <v>0</v>
      </c>
      <c r="T2096" s="147">
        <f>S2096*H2096</f>
        <v>0</v>
      </c>
      <c r="AR2096" s="148" t="s">
        <v>314</v>
      </c>
      <c r="AT2096" s="148" t="s">
        <v>529</v>
      </c>
      <c r="AU2096" s="148" t="s">
        <v>92</v>
      </c>
      <c r="AY2096" s="17" t="s">
        <v>161</v>
      </c>
      <c r="BE2096" s="149">
        <f>IF(N2096="základní",J2096,0)</f>
        <v>0</v>
      </c>
      <c r="BF2096" s="149">
        <f>IF(N2096="snížená",J2096,0)</f>
        <v>0</v>
      </c>
      <c r="BG2096" s="149">
        <f>IF(N2096="zákl. přenesená",J2096,0)</f>
        <v>0</v>
      </c>
      <c r="BH2096" s="149">
        <f>IF(N2096="sníž. přenesená",J2096,0)</f>
        <v>0</v>
      </c>
      <c r="BI2096" s="149">
        <f>IF(N2096="nulová",J2096,0)</f>
        <v>0</v>
      </c>
      <c r="BJ2096" s="17" t="s">
        <v>90</v>
      </c>
      <c r="BK2096" s="149">
        <f>ROUND(I2096*H2096,2)</f>
        <v>0</v>
      </c>
      <c r="BL2096" s="17" t="s">
        <v>242</v>
      </c>
      <c r="BM2096" s="148" t="s">
        <v>2466</v>
      </c>
    </row>
    <row r="2097" spans="2:65" s="1" customFormat="1" ht="19.5">
      <c r="B2097" s="33"/>
      <c r="D2097" s="151" t="s">
        <v>182</v>
      </c>
      <c r="F2097" s="164" t="s">
        <v>2411</v>
      </c>
      <c r="I2097" s="165"/>
      <c r="L2097" s="33"/>
      <c r="M2097" s="166"/>
      <c r="T2097" s="57"/>
      <c r="AT2097" s="17" t="s">
        <v>182</v>
      </c>
      <c r="AU2097" s="17" t="s">
        <v>92</v>
      </c>
    </row>
    <row r="2098" spans="2:65" s="12" customFormat="1" ht="11.25">
      <c r="B2098" s="150"/>
      <c r="D2098" s="151" t="s">
        <v>170</v>
      </c>
      <c r="E2098" s="152" t="s">
        <v>1</v>
      </c>
      <c r="F2098" s="153" t="s">
        <v>2155</v>
      </c>
      <c r="H2098" s="152" t="s">
        <v>1</v>
      </c>
      <c r="I2098" s="154"/>
      <c r="L2098" s="150"/>
      <c r="M2098" s="155"/>
      <c r="T2098" s="156"/>
      <c r="AT2098" s="152" t="s">
        <v>170</v>
      </c>
      <c r="AU2098" s="152" t="s">
        <v>92</v>
      </c>
      <c r="AV2098" s="12" t="s">
        <v>90</v>
      </c>
      <c r="AW2098" s="12" t="s">
        <v>39</v>
      </c>
      <c r="AX2098" s="12" t="s">
        <v>83</v>
      </c>
      <c r="AY2098" s="152" t="s">
        <v>161</v>
      </c>
    </row>
    <row r="2099" spans="2:65" s="13" customFormat="1" ht="11.25">
      <c r="B2099" s="157"/>
      <c r="D2099" s="151" t="s">
        <v>170</v>
      </c>
      <c r="E2099" s="158" t="s">
        <v>1</v>
      </c>
      <c r="F2099" s="159" t="s">
        <v>2467</v>
      </c>
      <c r="H2099" s="160">
        <v>1</v>
      </c>
      <c r="I2099" s="161"/>
      <c r="L2099" s="157"/>
      <c r="M2099" s="162"/>
      <c r="T2099" s="163"/>
      <c r="AT2099" s="158" t="s">
        <v>170</v>
      </c>
      <c r="AU2099" s="158" t="s">
        <v>92</v>
      </c>
      <c r="AV2099" s="13" t="s">
        <v>92</v>
      </c>
      <c r="AW2099" s="13" t="s">
        <v>39</v>
      </c>
      <c r="AX2099" s="13" t="s">
        <v>90</v>
      </c>
      <c r="AY2099" s="158" t="s">
        <v>161</v>
      </c>
    </row>
    <row r="2100" spans="2:65" s="1" customFormat="1" ht="44.25" customHeight="1">
      <c r="B2100" s="33"/>
      <c r="C2100" s="181" t="s">
        <v>2468</v>
      </c>
      <c r="D2100" s="181" t="s">
        <v>529</v>
      </c>
      <c r="E2100" s="182" t="s">
        <v>2469</v>
      </c>
      <c r="F2100" s="183" t="s">
        <v>2470</v>
      </c>
      <c r="G2100" s="184" t="s">
        <v>245</v>
      </c>
      <c r="H2100" s="185">
        <v>1</v>
      </c>
      <c r="I2100" s="186"/>
      <c r="J2100" s="187">
        <f>ROUND(I2100*H2100,2)</f>
        <v>0</v>
      </c>
      <c r="K2100" s="183" t="s">
        <v>230</v>
      </c>
      <c r="L2100" s="188"/>
      <c r="M2100" s="189" t="s">
        <v>1</v>
      </c>
      <c r="N2100" s="190" t="s">
        <v>48</v>
      </c>
      <c r="P2100" s="146">
        <f>O2100*H2100</f>
        <v>0</v>
      </c>
      <c r="Q2100" s="146">
        <v>1.2999999999999999E-3</v>
      </c>
      <c r="R2100" s="146">
        <f>Q2100*H2100</f>
        <v>1.2999999999999999E-3</v>
      </c>
      <c r="S2100" s="146">
        <v>0</v>
      </c>
      <c r="T2100" s="147">
        <f>S2100*H2100</f>
        <v>0</v>
      </c>
      <c r="AR2100" s="148" t="s">
        <v>314</v>
      </c>
      <c r="AT2100" s="148" t="s">
        <v>529</v>
      </c>
      <c r="AU2100" s="148" t="s">
        <v>92</v>
      </c>
      <c r="AY2100" s="17" t="s">
        <v>161</v>
      </c>
      <c r="BE2100" s="149">
        <f>IF(N2100="základní",J2100,0)</f>
        <v>0</v>
      </c>
      <c r="BF2100" s="149">
        <f>IF(N2100="snížená",J2100,0)</f>
        <v>0</v>
      </c>
      <c r="BG2100" s="149">
        <f>IF(N2100="zákl. přenesená",J2100,0)</f>
        <v>0</v>
      </c>
      <c r="BH2100" s="149">
        <f>IF(N2100="sníž. přenesená",J2100,0)</f>
        <v>0</v>
      </c>
      <c r="BI2100" s="149">
        <f>IF(N2100="nulová",J2100,0)</f>
        <v>0</v>
      </c>
      <c r="BJ2100" s="17" t="s">
        <v>90</v>
      </c>
      <c r="BK2100" s="149">
        <f>ROUND(I2100*H2100,2)</f>
        <v>0</v>
      </c>
      <c r="BL2100" s="17" t="s">
        <v>242</v>
      </c>
      <c r="BM2100" s="148" t="s">
        <v>2471</v>
      </c>
    </row>
    <row r="2101" spans="2:65" s="1" customFormat="1" ht="19.5">
      <c r="B2101" s="33"/>
      <c r="D2101" s="151" t="s">
        <v>182</v>
      </c>
      <c r="F2101" s="164" t="s">
        <v>2411</v>
      </c>
      <c r="I2101" s="165"/>
      <c r="L2101" s="33"/>
      <c r="M2101" s="166"/>
      <c r="T2101" s="57"/>
      <c r="AT2101" s="17" t="s">
        <v>182</v>
      </c>
      <c r="AU2101" s="17" t="s">
        <v>92</v>
      </c>
    </row>
    <row r="2102" spans="2:65" s="12" customFormat="1" ht="11.25">
      <c r="B2102" s="150"/>
      <c r="D2102" s="151" t="s">
        <v>170</v>
      </c>
      <c r="E2102" s="152" t="s">
        <v>1</v>
      </c>
      <c r="F2102" s="153" t="s">
        <v>2155</v>
      </c>
      <c r="H2102" s="152" t="s">
        <v>1</v>
      </c>
      <c r="I2102" s="154"/>
      <c r="L2102" s="150"/>
      <c r="M2102" s="155"/>
      <c r="T2102" s="156"/>
      <c r="AT2102" s="152" t="s">
        <v>170</v>
      </c>
      <c r="AU2102" s="152" t="s">
        <v>92</v>
      </c>
      <c r="AV2102" s="12" t="s">
        <v>90</v>
      </c>
      <c r="AW2102" s="12" t="s">
        <v>39</v>
      </c>
      <c r="AX2102" s="12" t="s">
        <v>83</v>
      </c>
      <c r="AY2102" s="152" t="s">
        <v>161</v>
      </c>
    </row>
    <row r="2103" spans="2:65" s="13" customFormat="1" ht="11.25">
      <c r="B2103" s="157"/>
      <c r="D2103" s="151" t="s">
        <v>170</v>
      </c>
      <c r="E2103" s="158" t="s">
        <v>1</v>
      </c>
      <c r="F2103" s="159" t="s">
        <v>2467</v>
      </c>
      <c r="H2103" s="160">
        <v>1</v>
      </c>
      <c r="I2103" s="161"/>
      <c r="L2103" s="157"/>
      <c r="M2103" s="162"/>
      <c r="T2103" s="163"/>
      <c r="AT2103" s="158" t="s">
        <v>170</v>
      </c>
      <c r="AU2103" s="158" t="s">
        <v>92</v>
      </c>
      <c r="AV2103" s="13" t="s">
        <v>92</v>
      </c>
      <c r="AW2103" s="13" t="s">
        <v>39</v>
      </c>
      <c r="AX2103" s="13" t="s">
        <v>90</v>
      </c>
      <c r="AY2103" s="158" t="s">
        <v>161</v>
      </c>
    </row>
    <row r="2104" spans="2:65" s="1" customFormat="1" ht="44.25" customHeight="1">
      <c r="B2104" s="33"/>
      <c r="C2104" s="181" t="s">
        <v>1597</v>
      </c>
      <c r="D2104" s="181" t="s">
        <v>529</v>
      </c>
      <c r="E2104" s="182" t="s">
        <v>2472</v>
      </c>
      <c r="F2104" s="183" t="s">
        <v>2473</v>
      </c>
      <c r="G2104" s="184" t="s">
        <v>245</v>
      </c>
      <c r="H2104" s="185">
        <v>2</v>
      </c>
      <c r="I2104" s="186"/>
      <c r="J2104" s="187">
        <f>ROUND(I2104*H2104,2)</f>
        <v>0</v>
      </c>
      <c r="K2104" s="183" t="s">
        <v>230</v>
      </c>
      <c r="L2104" s="188"/>
      <c r="M2104" s="189" t="s">
        <v>1</v>
      </c>
      <c r="N2104" s="190" t="s">
        <v>48</v>
      </c>
      <c r="P2104" s="146">
        <f>O2104*H2104</f>
        <v>0</v>
      </c>
      <c r="Q2104" s="146">
        <v>1.2999999999999999E-3</v>
      </c>
      <c r="R2104" s="146">
        <f>Q2104*H2104</f>
        <v>2.5999999999999999E-3</v>
      </c>
      <c r="S2104" s="146">
        <v>0</v>
      </c>
      <c r="T2104" s="147">
        <f>S2104*H2104</f>
        <v>0</v>
      </c>
      <c r="AR2104" s="148" t="s">
        <v>314</v>
      </c>
      <c r="AT2104" s="148" t="s">
        <v>529</v>
      </c>
      <c r="AU2104" s="148" t="s">
        <v>92</v>
      </c>
      <c r="AY2104" s="17" t="s">
        <v>161</v>
      </c>
      <c r="BE2104" s="149">
        <f>IF(N2104="základní",J2104,0)</f>
        <v>0</v>
      </c>
      <c r="BF2104" s="149">
        <f>IF(N2104="snížená",J2104,0)</f>
        <v>0</v>
      </c>
      <c r="BG2104" s="149">
        <f>IF(N2104="zákl. přenesená",J2104,0)</f>
        <v>0</v>
      </c>
      <c r="BH2104" s="149">
        <f>IF(N2104="sníž. přenesená",J2104,0)</f>
        <v>0</v>
      </c>
      <c r="BI2104" s="149">
        <f>IF(N2104="nulová",J2104,0)</f>
        <v>0</v>
      </c>
      <c r="BJ2104" s="17" t="s">
        <v>90</v>
      </c>
      <c r="BK2104" s="149">
        <f>ROUND(I2104*H2104,2)</f>
        <v>0</v>
      </c>
      <c r="BL2104" s="17" t="s">
        <v>242</v>
      </c>
      <c r="BM2104" s="148" t="s">
        <v>2474</v>
      </c>
    </row>
    <row r="2105" spans="2:65" s="1" customFormat="1" ht="19.5">
      <c r="B2105" s="33"/>
      <c r="D2105" s="151" t="s">
        <v>182</v>
      </c>
      <c r="F2105" s="164" t="s">
        <v>2411</v>
      </c>
      <c r="I2105" s="165"/>
      <c r="L2105" s="33"/>
      <c r="M2105" s="166"/>
      <c r="T2105" s="57"/>
      <c r="AT2105" s="17" t="s">
        <v>182</v>
      </c>
      <c r="AU2105" s="17" t="s">
        <v>92</v>
      </c>
    </row>
    <row r="2106" spans="2:65" s="12" customFormat="1" ht="11.25">
      <c r="B2106" s="150"/>
      <c r="D2106" s="151" t="s">
        <v>170</v>
      </c>
      <c r="E2106" s="152" t="s">
        <v>1</v>
      </c>
      <c r="F2106" s="153" t="s">
        <v>2155</v>
      </c>
      <c r="H2106" s="152" t="s">
        <v>1</v>
      </c>
      <c r="I2106" s="154"/>
      <c r="L2106" s="150"/>
      <c r="M2106" s="155"/>
      <c r="T2106" s="156"/>
      <c r="AT2106" s="152" t="s">
        <v>170</v>
      </c>
      <c r="AU2106" s="152" t="s">
        <v>92</v>
      </c>
      <c r="AV2106" s="12" t="s">
        <v>90</v>
      </c>
      <c r="AW2106" s="12" t="s">
        <v>39</v>
      </c>
      <c r="AX2106" s="12" t="s">
        <v>83</v>
      </c>
      <c r="AY2106" s="152" t="s">
        <v>161</v>
      </c>
    </row>
    <row r="2107" spans="2:65" s="13" customFormat="1" ht="11.25">
      <c r="B2107" s="157"/>
      <c r="D2107" s="151" t="s">
        <v>170</v>
      </c>
      <c r="E2107" s="158" t="s">
        <v>1</v>
      </c>
      <c r="F2107" s="159" t="s">
        <v>2475</v>
      </c>
      <c r="H2107" s="160">
        <v>2</v>
      </c>
      <c r="I2107" s="161"/>
      <c r="L2107" s="157"/>
      <c r="M2107" s="162"/>
      <c r="T2107" s="163"/>
      <c r="AT2107" s="158" t="s">
        <v>170</v>
      </c>
      <c r="AU2107" s="158" t="s">
        <v>92</v>
      </c>
      <c r="AV2107" s="13" t="s">
        <v>92</v>
      </c>
      <c r="AW2107" s="13" t="s">
        <v>39</v>
      </c>
      <c r="AX2107" s="13" t="s">
        <v>90</v>
      </c>
      <c r="AY2107" s="158" t="s">
        <v>161</v>
      </c>
    </row>
    <row r="2108" spans="2:65" s="1" customFormat="1" ht="44.25" customHeight="1">
      <c r="B2108" s="33"/>
      <c r="C2108" s="181" t="s">
        <v>2476</v>
      </c>
      <c r="D2108" s="181" t="s">
        <v>529</v>
      </c>
      <c r="E2108" s="182" t="s">
        <v>2477</v>
      </c>
      <c r="F2108" s="183" t="s">
        <v>2478</v>
      </c>
      <c r="G2108" s="184" t="s">
        <v>245</v>
      </c>
      <c r="H2108" s="185">
        <v>2</v>
      </c>
      <c r="I2108" s="186"/>
      <c r="J2108" s="187">
        <f>ROUND(I2108*H2108,2)</f>
        <v>0</v>
      </c>
      <c r="K2108" s="183" t="s">
        <v>230</v>
      </c>
      <c r="L2108" s="188"/>
      <c r="M2108" s="189" t="s">
        <v>1</v>
      </c>
      <c r="N2108" s="190" t="s">
        <v>48</v>
      </c>
      <c r="P2108" s="146">
        <f>O2108*H2108</f>
        <v>0</v>
      </c>
      <c r="Q2108" s="146">
        <v>1.2999999999999999E-3</v>
      </c>
      <c r="R2108" s="146">
        <f>Q2108*H2108</f>
        <v>2.5999999999999999E-3</v>
      </c>
      <c r="S2108" s="146">
        <v>0</v>
      </c>
      <c r="T2108" s="147">
        <f>S2108*H2108</f>
        <v>0</v>
      </c>
      <c r="AR2108" s="148" t="s">
        <v>314</v>
      </c>
      <c r="AT2108" s="148" t="s">
        <v>529</v>
      </c>
      <c r="AU2108" s="148" t="s">
        <v>92</v>
      </c>
      <c r="AY2108" s="17" t="s">
        <v>161</v>
      </c>
      <c r="BE2108" s="149">
        <f>IF(N2108="základní",J2108,0)</f>
        <v>0</v>
      </c>
      <c r="BF2108" s="149">
        <f>IF(N2108="snížená",J2108,0)</f>
        <v>0</v>
      </c>
      <c r="BG2108" s="149">
        <f>IF(N2108="zákl. přenesená",J2108,0)</f>
        <v>0</v>
      </c>
      <c r="BH2108" s="149">
        <f>IF(N2108="sníž. přenesená",J2108,0)</f>
        <v>0</v>
      </c>
      <c r="BI2108" s="149">
        <f>IF(N2108="nulová",J2108,0)</f>
        <v>0</v>
      </c>
      <c r="BJ2108" s="17" t="s">
        <v>90</v>
      </c>
      <c r="BK2108" s="149">
        <f>ROUND(I2108*H2108,2)</f>
        <v>0</v>
      </c>
      <c r="BL2108" s="17" t="s">
        <v>242</v>
      </c>
      <c r="BM2108" s="148" t="s">
        <v>2479</v>
      </c>
    </row>
    <row r="2109" spans="2:65" s="1" customFormat="1" ht="19.5">
      <c r="B2109" s="33"/>
      <c r="D2109" s="151" t="s">
        <v>182</v>
      </c>
      <c r="F2109" s="164" t="s">
        <v>2411</v>
      </c>
      <c r="I2109" s="165"/>
      <c r="L2109" s="33"/>
      <c r="M2109" s="166"/>
      <c r="T2109" s="57"/>
      <c r="AT2109" s="17" t="s">
        <v>182</v>
      </c>
      <c r="AU2109" s="17" t="s">
        <v>92</v>
      </c>
    </row>
    <row r="2110" spans="2:65" s="12" customFormat="1" ht="11.25">
      <c r="B2110" s="150"/>
      <c r="D2110" s="151" t="s">
        <v>170</v>
      </c>
      <c r="E2110" s="152" t="s">
        <v>1</v>
      </c>
      <c r="F2110" s="153" t="s">
        <v>2155</v>
      </c>
      <c r="H2110" s="152" t="s">
        <v>1</v>
      </c>
      <c r="I2110" s="154"/>
      <c r="L2110" s="150"/>
      <c r="M2110" s="155"/>
      <c r="T2110" s="156"/>
      <c r="AT2110" s="152" t="s">
        <v>170</v>
      </c>
      <c r="AU2110" s="152" t="s">
        <v>92</v>
      </c>
      <c r="AV2110" s="12" t="s">
        <v>90</v>
      </c>
      <c r="AW2110" s="12" t="s">
        <v>39</v>
      </c>
      <c r="AX2110" s="12" t="s">
        <v>83</v>
      </c>
      <c r="AY2110" s="152" t="s">
        <v>161</v>
      </c>
    </row>
    <row r="2111" spans="2:65" s="13" customFormat="1" ht="11.25">
      <c r="B2111" s="157"/>
      <c r="D2111" s="151" t="s">
        <v>170</v>
      </c>
      <c r="E2111" s="158" t="s">
        <v>1</v>
      </c>
      <c r="F2111" s="159" t="s">
        <v>2480</v>
      </c>
      <c r="H2111" s="160">
        <v>1</v>
      </c>
      <c r="I2111" s="161"/>
      <c r="L2111" s="157"/>
      <c r="M2111" s="162"/>
      <c r="T2111" s="163"/>
      <c r="AT2111" s="158" t="s">
        <v>170</v>
      </c>
      <c r="AU2111" s="158" t="s">
        <v>92</v>
      </c>
      <c r="AV2111" s="13" t="s">
        <v>92</v>
      </c>
      <c r="AW2111" s="13" t="s">
        <v>39</v>
      </c>
      <c r="AX2111" s="13" t="s">
        <v>83</v>
      </c>
      <c r="AY2111" s="158" t="s">
        <v>161</v>
      </c>
    </row>
    <row r="2112" spans="2:65" s="13" customFormat="1" ht="11.25">
      <c r="B2112" s="157"/>
      <c r="D2112" s="151" t="s">
        <v>170</v>
      </c>
      <c r="E2112" s="158" t="s">
        <v>1</v>
      </c>
      <c r="F2112" s="159" t="s">
        <v>2481</v>
      </c>
      <c r="H2112" s="160">
        <v>1</v>
      </c>
      <c r="I2112" s="161"/>
      <c r="L2112" s="157"/>
      <c r="M2112" s="162"/>
      <c r="T2112" s="163"/>
      <c r="AT2112" s="158" t="s">
        <v>170</v>
      </c>
      <c r="AU2112" s="158" t="s">
        <v>92</v>
      </c>
      <c r="AV2112" s="13" t="s">
        <v>92</v>
      </c>
      <c r="AW2112" s="13" t="s">
        <v>39</v>
      </c>
      <c r="AX2112" s="13" t="s">
        <v>83</v>
      </c>
      <c r="AY2112" s="158" t="s">
        <v>161</v>
      </c>
    </row>
    <row r="2113" spans="2:65" s="14" customFormat="1" ht="11.25">
      <c r="B2113" s="167"/>
      <c r="D2113" s="151" t="s">
        <v>170</v>
      </c>
      <c r="E2113" s="168" t="s">
        <v>1</v>
      </c>
      <c r="F2113" s="169" t="s">
        <v>237</v>
      </c>
      <c r="H2113" s="170">
        <v>2</v>
      </c>
      <c r="I2113" s="171"/>
      <c r="L2113" s="167"/>
      <c r="M2113" s="172"/>
      <c r="T2113" s="173"/>
      <c r="AT2113" s="168" t="s">
        <v>170</v>
      </c>
      <c r="AU2113" s="168" t="s">
        <v>92</v>
      </c>
      <c r="AV2113" s="14" t="s">
        <v>168</v>
      </c>
      <c r="AW2113" s="14" t="s">
        <v>39</v>
      </c>
      <c r="AX2113" s="14" t="s">
        <v>90</v>
      </c>
      <c r="AY2113" s="168" t="s">
        <v>161</v>
      </c>
    </row>
    <row r="2114" spans="2:65" s="1" customFormat="1" ht="44.25" customHeight="1">
      <c r="B2114" s="33"/>
      <c r="C2114" s="181" t="s">
        <v>1600</v>
      </c>
      <c r="D2114" s="181" t="s">
        <v>529</v>
      </c>
      <c r="E2114" s="182" t="s">
        <v>2482</v>
      </c>
      <c r="F2114" s="183" t="s">
        <v>2483</v>
      </c>
      <c r="G2114" s="184" t="s">
        <v>245</v>
      </c>
      <c r="H2114" s="185">
        <v>1</v>
      </c>
      <c r="I2114" s="186"/>
      <c r="J2114" s="187">
        <f>ROUND(I2114*H2114,2)</f>
        <v>0</v>
      </c>
      <c r="K2114" s="183" t="s">
        <v>230</v>
      </c>
      <c r="L2114" s="188"/>
      <c r="M2114" s="189" t="s">
        <v>1</v>
      </c>
      <c r="N2114" s="190" t="s">
        <v>48</v>
      </c>
      <c r="P2114" s="146">
        <f>O2114*H2114</f>
        <v>0</v>
      </c>
      <c r="Q2114" s="146">
        <v>1.2999999999999999E-3</v>
      </c>
      <c r="R2114" s="146">
        <f>Q2114*H2114</f>
        <v>1.2999999999999999E-3</v>
      </c>
      <c r="S2114" s="146">
        <v>0</v>
      </c>
      <c r="T2114" s="147">
        <f>S2114*H2114</f>
        <v>0</v>
      </c>
      <c r="AR2114" s="148" t="s">
        <v>314</v>
      </c>
      <c r="AT2114" s="148" t="s">
        <v>529</v>
      </c>
      <c r="AU2114" s="148" t="s">
        <v>92</v>
      </c>
      <c r="AY2114" s="17" t="s">
        <v>161</v>
      </c>
      <c r="BE2114" s="149">
        <f>IF(N2114="základní",J2114,0)</f>
        <v>0</v>
      </c>
      <c r="BF2114" s="149">
        <f>IF(N2114="snížená",J2114,0)</f>
        <v>0</v>
      </c>
      <c r="BG2114" s="149">
        <f>IF(N2114="zákl. přenesená",J2114,0)</f>
        <v>0</v>
      </c>
      <c r="BH2114" s="149">
        <f>IF(N2114="sníž. přenesená",J2114,0)</f>
        <v>0</v>
      </c>
      <c r="BI2114" s="149">
        <f>IF(N2114="nulová",J2114,0)</f>
        <v>0</v>
      </c>
      <c r="BJ2114" s="17" t="s">
        <v>90</v>
      </c>
      <c r="BK2114" s="149">
        <f>ROUND(I2114*H2114,2)</f>
        <v>0</v>
      </c>
      <c r="BL2114" s="17" t="s">
        <v>242</v>
      </c>
      <c r="BM2114" s="148" t="s">
        <v>2484</v>
      </c>
    </row>
    <row r="2115" spans="2:65" s="1" customFormat="1" ht="19.5">
      <c r="B2115" s="33"/>
      <c r="D2115" s="151" t="s">
        <v>182</v>
      </c>
      <c r="F2115" s="164" t="s">
        <v>2411</v>
      </c>
      <c r="I2115" s="165"/>
      <c r="L2115" s="33"/>
      <c r="M2115" s="166"/>
      <c r="T2115" s="57"/>
      <c r="AT2115" s="17" t="s">
        <v>182</v>
      </c>
      <c r="AU2115" s="17" t="s">
        <v>92</v>
      </c>
    </row>
    <row r="2116" spans="2:65" s="12" customFormat="1" ht="11.25">
      <c r="B2116" s="150"/>
      <c r="D2116" s="151" t="s">
        <v>170</v>
      </c>
      <c r="E2116" s="152" t="s">
        <v>1</v>
      </c>
      <c r="F2116" s="153" t="s">
        <v>2155</v>
      </c>
      <c r="H2116" s="152" t="s">
        <v>1</v>
      </c>
      <c r="I2116" s="154"/>
      <c r="L2116" s="150"/>
      <c r="M2116" s="155"/>
      <c r="T2116" s="156"/>
      <c r="AT2116" s="152" t="s">
        <v>170</v>
      </c>
      <c r="AU2116" s="152" t="s">
        <v>92</v>
      </c>
      <c r="AV2116" s="12" t="s">
        <v>90</v>
      </c>
      <c r="AW2116" s="12" t="s">
        <v>39</v>
      </c>
      <c r="AX2116" s="12" t="s">
        <v>83</v>
      </c>
      <c r="AY2116" s="152" t="s">
        <v>161</v>
      </c>
    </row>
    <row r="2117" spans="2:65" s="13" customFormat="1" ht="11.25">
      <c r="B2117" s="157"/>
      <c r="D2117" s="151" t="s">
        <v>170</v>
      </c>
      <c r="E2117" s="158" t="s">
        <v>1</v>
      </c>
      <c r="F2117" s="159" t="s">
        <v>2485</v>
      </c>
      <c r="H2117" s="160">
        <v>1</v>
      </c>
      <c r="I2117" s="161"/>
      <c r="L2117" s="157"/>
      <c r="M2117" s="162"/>
      <c r="T2117" s="163"/>
      <c r="AT2117" s="158" t="s">
        <v>170</v>
      </c>
      <c r="AU2117" s="158" t="s">
        <v>92</v>
      </c>
      <c r="AV2117" s="13" t="s">
        <v>92</v>
      </c>
      <c r="AW2117" s="13" t="s">
        <v>39</v>
      </c>
      <c r="AX2117" s="13" t="s">
        <v>90</v>
      </c>
      <c r="AY2117" s="158" t="s">
        <v>161</v>
      </c>
    </row>
    <row r="2118" spans="2:65" s="1" customFormat="1" ht="44.25" customHeight="1">
      <c r="B2118" s="33"/>
      <c r="C2118" s="181" t="s">
        <v>2486</v>
      </c>
      <c r="D2118" s="181" t="s">
        <v>529</v>
      </c>
      <c r="E2118" s="182" t="s">
        <v>2487</v>
      </c>
      <c r="F2118" s="183" t="s">
        <v>2488</v>
      </c>
      <c r="G2118" s="184" t="s">
        <v>245</v>
      </c>
      <c r="H2118" s="185">
        <v>1</v>
      </c>
      <c r="I2118" s="186"/>
      <c r="J2118" s="187">
        <f>ROUND(I2118*H2118,2)</f>
        <v>0</v>
      </c>
      <c r="K2118" s="183" t="s">
        <v>230</v>
      </c>
      <c r="L2118" s="188"/>
      <c r="M2118" s="189" t="s">
        <v>1</v>
      </c>
      <c r="N2118" s="190" t="s">
        <v>48</v>
      </c>
      <c r="P2118" s="146">
        <f>O2118*H2118</f>
        <v>0</v>
      </c>
      <c r="Q2118" s="146">
        <v>1.2999999999999999E-3</v>
      </c>
      <c r="R2118" s="146">
        <f>Q2118*H2118</f>
        <v>1.2999999999999999E-3</v>
      </c>
      <c r="S2118" s="146">
        <v>0</v>
      </c>
      <c r="T2118" s="147">
        <f>S2118*H2118</f>
        <v>0</v>
      </c>
      <c r="AR2118" s="148" t="s">
        <v>314</v>
      </c>
      <c r="AT2118" s="148" t="s">
        <v>529</v>
      </c>
      <c r="AU2118" s="148" t="s">
        <v>92</v>
      </c>
      <c r="AY2118" s="17" t="s">
        <v>161</v>
      </c>
      <c r="BE2118" s="149">
        <f>IF(N2118="základní",J2118,0)</f>
        <v>0</v>
      </c>
      <c r="BF2118" s="149">
        <f>IF(N2118="snížená",J2118,0)</f>
        <v>0</v>
      </c>
      <c r="BG2118" s="149">
        <f>IF(N2118="zákl. přenesená",J2118,0)</f>
        <v>0</v>
      </c>
      <c r="BH2118" s="149">
        <f>IF(N2118="sníž. přenesená",J2118,0)</f>
        <v>0</v>
      </c>
      <c r="BI2118" s="149">
        <f>IF(N2118="nulová",J2118,0)</f>
        <v>0</v>
      </c>
      <c r="BJ2118" s="17" t="s">
        <v>90</v>
      </c>
      <c r="BK2118" s="149">
        <f>ROUND(I2118*H2118,2)</f>
        <v>0</v>
      </c>
      <c r="BL2118" s="17" t="s">
        <v>242</v>
      </c>
      <c r="BM2118" s="148" t="s">
        <v>2489</v>
      </c>
    </row>
    <row r="2119" spans="2:65" s="1" customFormat="1" ht="19.5">
      <c r="B2119" s="33"/>
      <c r="D2119" s="151" t="s">
        <v>182</v>
      </c>
      <c r="F2119" s="164" t="s">
        <v>2411</v>
      </c>
      <c r="I2119" s="165"/>
      <c r="L2119" s="33"/>
      <c r="M2119" s="166"/>
      <c r="T2119" s="57"/>
      <c r="AT2119" s="17" t="s">
        <v>182</v>
      </c>
      <c r="AU2119" s="17" t="s">
        <v>92</v>
      </c>
    </row>
    <row r="2120" spans="2:65" s="12" customFormat="1" ht="11.25">
      <c r="B2120" s="150"/>
      <c r="D2120" s="151" t="s">
        <v>170</v>
      </c>
      <c r="E2120" s="152" t="s">
        <v>1</v>
      </c>
      <c r="F2120" s="153" t="s">
        <v>2155</v>
      </c>
      <c r="H2120" s="152" t="s">
        <v>1</v>
      </c>
      <c r="I2120" s="154"/>
      <c r="L2120" s="150"/>
      <c r="M2120" s="155"/>
      <c r="T2120" s="156"/>
      <c r="AT2120" s="152" t="s">
        <v>170</v>
      </c>
      <c r="AU2120" s="152" t="s">
        <v>92</v>
      </c>
      <c r="AV2120" s="12" t="s">
        <v>90</v>
      </c>
      <c r="AW2120" s="12" t="s">
        <v>39</v>
      </c>
      <c r="AX2120" s="12" t="s">
        <v>83</v>
      </c>
      <c r="AY2120" s="152" t="s">
        <v>161</v>
      </c>
    </row>
    <row r="2121" spans="2:65" s="13" customFormat="1" ht="11.25">
      <c r="B2121" s="157"/>
      <c r="D2121" s="151" t="s">
        <v>170</v>
      </c>
      <c r="E2121" s="158" t="s">
        <v>1</v>
      </c>
      <c r="F2121" s="159" t="s">
        <v>2485</v>
      </c>
      <c r="H2121" s="160">
        <v>1</v>
      </c>
      <c r="I2121" s="161"/>
      <c r="L2121" s="157"/>
      <c r="M2121" s="162"/>
      <c r="T2121" s="163"/>
      <c r="AT2121" s="158" t="s">
        <v>170</v>
      </c>
      <c r="AU2121" s="158" t="s">
        <v>92</v>
      </c>
      <c r="AV2121" s="13" t="s">
        <v>92</v>
      </c>
      <c r="AW2121" s="13" t="s">
        <v>39</v>
      </c>
      <c r="AX2121" s="13" t="s">
        <v>90</v>
      </c>
      <c r="AY2121" s="158" t="s">
        <v>161</v>
      </c>
    </row>
    <row r="2122" spans="2:65" s="1" customFormat="1" ht="44.25" customHeight="1">
      <c r="B2122" s="33"/>
      <c r="C2122" s="181" t="s">
        <v>1604</v>
      </c>
      <c r="D2122" s="181" t="s">
        <v>529</v>
      </c>
      <c r="E2122" s="182" t="s">
        <v>2490</v>
      </c>
      <c r="F2122" s="183" t="s">
        <v>2491</v>
      </c>
      <c r="G2122" s="184" t="s">
        <v>245</v>
      </c>
      <c r="H2122" s="185">
        <v>3</v>
      </c>
      <c r="I2122" s="186"/>
      <c r="J2122" s="187">
        <f>ROUND(I2122*H2122,2)</f>
        <v>0</v>
      </c>
      <c r="K2122" s="183" t="s">
        <v>230</v>
      </c>
      <c r="L2122" s="188"/>
      <c r="M2122" s="189" t="s">
        <v>1</v>
      </c>
      <c r="N2122" s="190" t="s">
        <v>48</v>
      </c>
      <c r="P2122" s="146">
        <f>O2122*H2122</f>
        <v>0</v>
      </c>
      <c r="Q2122" s="146">
        <v>1.2999999999999999E-3</v>
      </c>
      <c r="R2122" s="146">
        <f>Q2122*H2122</f>
        <v>3.8999999999999998E-3</v>
      </c>
      <c r="S2122" s="146">
        <v>0</v>
      </c>
      <c r="T2122" s="147">
        <f>S2122*H2122</f>
        <v>0</v>
      </c>
      <c r="AR2122" s="148" t="s">
        <v>314</v>
      </c>
      <c r="AT2122" s="148" t="s">
        <v>529</v>
      </c>
      <c r="AU2122" s="148" t="s">
        <v>92</v>
      </c>
      <c r="AY2122" s="17" t="s">
        <v>161</v>
      </c>
      <c r="BE2122" s="149">
        <f>IF(N2122="základní",J2122,0)</f>
        <v>0</v>
      </c>
      <c r="BF2122" s="149">
        <f>IF(N2122="snížená",J2122,0)</f>
        <v>0</v>
      </c>
      <c r="BG2122" s="149">
        <f>IF(N2122="zákl. přenesená",J2122,0)</f>
        <v>0</v>
      </c>
      <c r="BH2122" s="149">
        <f>IF(N2122="sníž. přenesená",J2122,0)</f>
        <v>0</v>
      </c>
      <c r="BI2122" s="149">
        <f>IF(N2122="nulová",J2122,0)</f>
        <v>0</v>
      </c>
      <c r="BJ2122" s="17" t="s">
        <v>90</v>
      </c>
      <c r="BK2122" s="149">
        <f>ROUND(I2122*H2122,2)</f>
        <v>0</v>
      </c>
      <c r="BL2122" s="17" t="s">
        <v>242</v>
      </c>
      <c r="BM2122" s="148" t="s">
        <v>2492</v>
      </c>
    </row>
    <row r="2123" spans="2:65" s="1" customFormat="1" ht="19.5">
      <c r="B2123" s="33"/>
      <c r="D2123" s="151" t="s">
        <v>182</v>
      </c>
      <c r="F2123" s="164" t="s">
        <v>2411</v>
      </c>
      <c r="I2123" s="165"/>
      <c r="L2123" s="33"/>
      <c r="M2123" s="166"/>
      <c r="T2123" s="57"/>
      <c r="AT2123" s="17" t="s">
        <v>182</v>
      </c>
      <c r="AU2123" s="17" t="s">
        <v>92</v>
      </c>
    </row>
    <row r="2124" spans="2:65" s="12" customFormat="1" ht="11.25">
      <c r="B2124" s="150"/>
      <c r="D2124" s="151" t="s">
        <v>170</v>
      </c>
      <c r="E2124" s="152" t="s">
        <v>1</v>
      </c>
      <c r="F2124" s="153" t="s">
        <v>2155</v>
      </c>
      <c r="H2124" s="152" t="s">
        <v>1</v>
      </c>
      <c r="I2124" s="154"/>
      <c r="L2124" s="150"/>
      <c r="M2124" s="155"/>
      <c r="T2124" s="156"/>
      <c r="AT2124" s="152" t="s">
        <v>170</v>
      </c>
      <c r="AU2124" s="152" t="s">
        <v>92</v>
      </c>
      <c r="AV2124" s="12" t="s">
        <v>90</v>
      </c>
      <c r="AW2124" s="12" t="s">
        <v>39</v>
      </c>
      <c r="AX2124" s="12" t="s">
        <v>83</v>
      </c>
      <c r="AY2124" s="152" t="s">
        <v>161</v>
      </c>
    </row>
    <row r="2125" spans="2:65" s="13" customFormat="1" ht="11.25">
      <c r="B2125" s="157"/>
      <c r="D2125" s="151" t="s">
        <v>170</v>
      </c>
      <c r="E2125" s="158" t="s">
        <v>1</v>
      </c>
      <c r="F2125" s="159" t="s">
        <v>2493</v>
      </c>
      <c r="H2125" s="160">
        <v>3</v>
      </c>
      <c r="I2125" s="161"/>
      <c r="L2125" s="157"/>
      <c r="M2125" s="162"/>
      <c r="T2125" s="163"/>
      <c r="AT2125" s="158" t="s">
        <v>170</v>
      </c>
      <c r="AU2125" s="158" t="s">
        <v>92</v>
      </c>
      <c r="AV2125" s="13" t="s">
        <v>92</v>
      </c>
      <c r="AW2125" s="13" t="s">
        <v>39</v>
      </c>
      <c r="AX2125" s="13" t="s">
        <v>90</v>
      </c>
      <c r="AY2125" s="158" t="s">
        <v>161</v>
      </c>
    </row>
    <row r="2126" spans="2:65" s="1" customFormat="1" ht="44.25" customHeight="1">
      <c r="B2126" s="33"/>
      <c r="C2126" s="181" t="s">
        <v>2494</v>
      </c>
      <c r="D2126" s="181" t="s">
        <v>529</v>
      </c>
      <c r="E2126" s="182" t="s">
        <v>2495</v>
      </c>
      <c r="F2126" s="183" t="s">
        <v>2496</v>
      </c>
      <c r="G2126" s="184" t="s">
        <v>245</v>
      </c>
      <c r="H2126" s="185">
        <v>2</v>
      </c>
      <c r="I2126" s="186"/>
      <c r="J2126" s="187">
        <f>ROUND(I2126*H2126,2)</f>
        <v>0</v>
      </c>
      <c r="K2126" s="183" t="s">
        <v>230</v>
      </c>
      <c r="L2126" s="188"/>
      <c r="M2126" s="189" t="s">
        <v>1</v>
      </c>
      <c r="N2126" s="190" t="s">
        <v>48</v>
      </c>
      <c r="P2126" s="146">
        <f>O2126*H2126</f>
        <v>0</v>
      </c>
      <c r="Q2126" s="146">
        <v>1.2999999999999999E-3</v>
      </c>
      <c r="R2126" s="146">
        <f>Q2126*H2126</f>
        <v>2.5999999999999999E-3</v>
      </c>
      <c r="S2126" s="146">
        <v>0</v>
      </c>
      <c r="T2126" s="147">
        <f>S2126*H2126</f>
        <v>0</v>
      </c>
      <c r="AR2126" s="148" t="s">
        <v>314</v>
      </c>
      <c r="AT2126" s="148" t="s">
        <v>529</v>
      </c>
      <c r="AU2126" s="148" t="s">
        <v>92</v>
      </c>
      <c r="AY2126" s="17" t="s">
        <v>161</v>
      </c>
      <c r="BE2126" s="149">
        <f>IF(N2126="základní",J2126,0)</f>
        <v>0</v>
      </c>
      <c r="BF2126" s="149">
        <f>IF(N2126="snížená",J2126,0)</f>
        <v>0</v>
      </c>
      <c r="BG2126" s="149">
        <f>IF(N2126="zákl. přenesená",J2126,0)</f>
        <v>0</v>
      </c>
      <c r="BH2126" s="149">
        <f>IF(N2126="sníž. přenesená",J2126,0)</f>
        <v>0</v>
      </c>
      <c r="BI2126" s="149">
        <f>IF(N2126="nulová",J2126,0)</f>
        <v>0</v>
      </c>
      <c r="BJ2126" s="17" t="s">
        <v>90</v>
      </c>
      <c r="BK2126" s="149">
        <f>ROUND(I2126*H2126,2)</f>
        <v>0</v>
      </c>
      <c r="BL2126" s="17" t="s">
        <v>242</v>
      </c>
      <c r="BM2126" s="148" t="s">
        <v>2497</v>
      </c>
    </row>
    <row r="2127" spans="2:65" s="1" customFormat="1" ht="19.5">
      <c r="B2127" s="33"/>
      <c r="D2127" s="151" t="s">
        <v>182</v>
      </c>
      <c r="F2127" s="164" t="s">
        <v>2411</v>
      </c>
      <c r="I2127" s="165"/>
      <c r="L2127" s="33"/>
      <c r="M2127" s="166"/>
      <c r="T2127" s="57"/>
      <c r="AT2127" s="17" t="s">
        <v>182</v>
      </c>
      <c r="AU2127" s="17" t="s">
        <v>92</v>
      </c>
    </row>
    <row r="2128" spans="2:65" s="12" customFormat="1" ht="11.25">
      <c r="B2128" s="150"/>
      <c r="D2128" s="151" t="s">
        <v>170</v>
      </c>
      <c r="E2128" s="152" t="s">
        <v>1</v>
      </c>
      <c r="F2128" s="153" t="s">
        <v>2155</v>
      </c>
      <c r="H2128" s="152" t="s">
        <v>1</v>
      </c>
      <c r="I2128" s="154"/>
      <c r="L2128" s="150"/>
      <c r="M2128" s="155"/>
      <c r="T2128" s="156"/>
      <c r="AT2128" s="152" t="s">
        <v>170</v>
      </c>
      <c r="AU2128" s="152" t="s">
        <v>92</v>
      </c>
      <c r="AV2128" s="12" t="s">
        <v>90</v>
      </c>
      <c r="AW2128" s="12" t="s">
        <v>39</v>
      </c>
      <c r="AX2128" s="12" t="s">
        <v>83</v>
      </c>
      <c r="AY2128" s="152" t="s">
        <v>161</v>
      </c>
    </row>
    <row r="2129" spans="2:65" s="13" customFormat="1" ht="11.25">
      <c r="B2129" s="157"/>
      <c r="D2129" s="151" t="s">
        <v>170</v>
      </c>
      <c r="E2129" s="158" t="s">
        <v>1</v>
      </c>
      <c r="F2129" s="159" t="s">
        <v>2498</v>
      </c>
      <c r="H2129" s="160">
        <v>2</v>
      </c>
      <c r="I2129" s="161"/>
      <c r="L2129" s="157"/>
      <c r="M2129" s="162"/>
      <c r="T2129" s="163"/>
      <c r="AT2129" s="158" t="s">
        <v>170</v>
      </c>
      <c r="AU2129" s="158" t="s">
        <v>92</v>
      </c>
      <c r="AV2129" s="13" t="s">
        <v>92</v>
      </c>
      <c r="AW2129" s="13" t="s">
        <v>39</v>
      </c>
      <c r="AX2129" s="13" t="s">
        <v>90</v>
      </c>
      <c r="AY2129" s="158" t="s">
        <v>161</v>
      </c>
    </row>
    <row r="2130" spans="2:65" s="1" customFormat="1" ht="44.25" customHeight="1">
      <c r="B2130" s="33"/>
      <c r="C2130" s="181" t="s">
        <v>1607</v>
      </c>
      <c r="D2130" s="181" t="s">
        <v>529</v>
      </c>
      <c r="E2130" s="182" t="s">
        <v>2499</v>
      </c>
      <c r="F2130" s="183" t="s">
        <v>2500</v>
      </c>
      <c r="G2130" s="184" t="s">
        <v>245</v>
      </c>
      <c r="H2130" s="185">
        <v>1</v>
      </c>
      <c r="I2130" s="186"/>
      <c r="J2130" s="187">
        <f>ROUND(I2130*H2130,2)</f>
        <v>0</v>
      </c>
      <c r="K2130" s="183" t="s">
        <v>230</v>
      </c>
      <c r="L2130" s="188"/>
      <c r="M2130" s="189" t="s">
        <v>1</v>
      </c>
      <c r="N2130" s="190" t="s">
        <v>48</v>
      </c>
      <c r="P2130" s="146">
        <f>O2130*H2130</f>
        <v>0</v>
      </c>
      <c r="Q2130" s="146">
        <v>1.2999999999999999E-3</v>
      </c>
      <c r="R2130" s="146">
        <f>Q2130*H2130</f>
        <v>1.2999999999999999E-3</v>
      </c>
      <c r="S2130" s="146">
        <v>0</v>
      </c>
      <c r="T2130" s="147">
        <f>S2130*H2130</f>
        <v>0</v>
      </c>
      <c r="AR2130" s="148" t="s">
        <v>314</v>
      </c>
      <c r="AT2130" s="148" t="s">
        <v>529</v>
      </c>
      <c r="AU2130" s="148" t="s">
        <v>92</v>
      </c>
      <c r="AY2130" s="17" t="s">
        <v>161</v>
      </c>
      <c r="BE2130" s="149">
        <f>IF(N2130="základní",J2130,0)</f>
        <v>0</v>
      </c>
      <c r="BF2130" s="149">
        <f>IF(N2130="snížená",J2130,0)</f>
        <v>0</v>
      </c>
      <c r="BG2130" s="149">
        <f>IF(N2130="zákl. přenesená",J2130,0)</f>
        <v>0</v>
      </c>
      <c r="BH2130" s="149">
        <f>IF(N2130="sníž. přenesená",J2130,0)</f>
        <v>0</v>
      </c>
      <c r="BI2130" s="149">
        <f>IF(N2130="nulová",J2130,0)</f>
        <v>0</v>
      </c>
      <c r="BJ2130" s="17" t="s">
        <v>90</v>
      </c>
      <c r="BK2130" s="149">
        <f>ROUND(I2130*H2130,2)</f>
        <v>0</v>
      </c>
      <c r="BL2130" s="17" t="s">
        <v>242</v>
      </c>
      <c r="BM2130" s="148" t="s">
        <v>2501</v>
      </c>
    </row>
    <row r="2131" spans="2:65" s="1" customFormat="1" ht="19.5">
      <c r="B2131" s="33"/>
      <c r="D2131" s="151" t="s">
        <v>182</v>
      </c>
      <c r="F2131" s="164" t="s">
        <v>2411</v>
      </c>
      <c r="I2131" s="165"/>
      <c r="L2131" s="33"/>
      <c r="M2131" s="166"/>
      <c r="T2131" s="57"/>
      <c r="AT2131" s="17" t="s">
        <v>182</v>
      </c>
      <c r="AU2131" s="17" t="s">
        <v>92</v>
      </c>
    </row>
    <row r="2132" spans="2:65" s="12" customFormat="1" ht="11.25">
      <c r="B2132" s="150"/>
      <c r="D2132" s="151" t="s">
        <v>170</v>
      </c>
      <c r="E2132" s="152" t="s">
        <v>1</v>
      </c>
      <c r="F2132" s="153" t="s">
        <v>2155</v>
      </c>
      <c r="H2132" s="152" t="s">
        <v>1</v>
      </c>
      <c r="I2132" s="154"/>
      <c r="L2132" s="150"/>
      <c r="M2132" s="155"/>
      <c r="T2132" s="156"/>
      <c r="AT2132" s="152" t="s">
        <v>170</v>
      </c>
      <c r="AU2132" s="152" t="s">
        <v>92</v>
      </c>
      <c r="AV2132" s="12" t="s">
        <v>90</v>
      </c>
      <c r="AW2132" s="12" t="s">
        <v>39</v>
      </c>
      <c r="AX2132" s="12" t="s">
        <v>83</v>
      </c>
      <c r="AY2132" s="152" t="s">
        <v>161</v>
      </c>
    </row>
    <row r="2133" spans="2:65" s="13" customFormat="1" ht="11.25">
      <c r="B2133" s="157"/>
      <c r="D2133" s="151" t="s">
        <v>170</v>
      </c>
      <c r="E2133" s="158" t="s">
        <v>1</v>
      </c>
      <c r="F2133" s="159" t="s">
        <v>2502</v>
      </c>
      <c r="H2133" s="160">
        <v>1</v>
      </c>
      <c r="I2133" s="161"/>
      <c r="L2133" s="157"/>
      <c r="M2133" s="162"/>
      <c r="T2133" s="163"/>
      <c r="AT2133" s="158" t="s">
        <v>170</v>
      </c>
      <c r="AU2133" s="158" t="s">
        <v>92</v>
      </c>
      <c r="AV2133" s="13" t="s">
        <v>92</v>
      </c>
      <c r="AW2133" s="13" t="s">
        <v>39</v>
      </c>
      <c r="AX2133" s="13" t="s">
        <v>90</v>
      </c>
      <c r="AY2133" s="158" t="s">
        <v>161</v>
      </c>
    </row>
    <row r="2134" spans="2:65" s="1" customFormat="1" ht="44.25" customHeight="1">
      <c r="B2134" s="33"/>
      <c r="C2134" s="181" t="s">
        <v>2503</v>
      </c>
      <c r="D2134" s="181" t="s">
        <v>529</v>
      </c>
      <c r="E2134" s="182" t="s">
        <v>2504</v>
      </c>
      <c r="F2134" s="183" t="s">
        <v>2505</v>
      </c>
      <c r="G2134" s="184" t="s">
        <v>245</v>
      </c>
      <c r="H2134" s="185">
        <v>1</v>
      </c>
      <c r="I2134" s="186"/>
      <c r="J2134" s="187">
        <f>ROUND(I2134*H2134,2)</f>
        <v>0</v>
      </c>
      <c r="K2134" s="183" t="s">
        <v>230</v>
      </c>
      <c r="L2134" s="188"/>
      <c r="M2134" s="189" t="s">
        <v>1</v>
      </c>
      <c r="N2134" s="190" t="s">
        <v>48</v>
      </c>
      <c r="P2134" s="146">
        <f>O2134*H2134</f>
        <v>0</v>
      </c>
      <c r="Q2134" s="146">
        <v>1.2999999999999999E-3</v>
      </c>
      <c r="R2134" s="146">
        <f>Q2134*H2134</f>
        <v>1.2999999999999999E-3</v>
      </c>
      <c r="S2134" s="146">
        <v>0</v>
      </c>
      <c r="T2134" s="147">
        <f>S2134*H2134</f>
        <v>0</v>
      </c>
      <c r="AR2134" s="148" t="s">
        <v>314</v>
      </c>
      <c r="AT2134" s="148" t="s">
        <v>529</v>
      </c>
      <c r="AU2134" s="148" t="s">
        <v>92</v>
      </c>
      <c r="AY2134" s="17" t="s">
        <v>161</v>
      </c>
      <c r="BE2134" s="149">
        <f>IF(N2134="základní",J2134,0)</f>
        <v>0</v>
      </c>
      <c r="BF2134" s="149">
        <f>IF(N2134="snížená",J2134,0)</f>
        <v>0</v>
      </c>
      <c r="BG2134" s="149">
        <f>IF(N2134="zákl. přenesená",J2134,0)</f>
        <v>0</v>
      </c>
      <c r="BH2134" s="149">
        <f>IF(N2134="sníž. přenesená",J2134,0)</f>
        <v>0</v>
      </c>
      <c r="BI2134" s="149">
        <f>IF(N2134="nulová",J2134,0)</f>
        <v>0</v>
      </c>
      <c r="BJ2134" s="17" t="s">
        <v>90</v>
      </c>
      <c r="BK2134" s="149">
        <f>ROUND(I2134*H2134,2)</f>
        <v>0</v>
      </c>
      <c r="BL2134" s="17" t="s">
        <v>242</v>
      </c>
      <c r="BM2134" s="148" t="s">
        <v>2506</v>
      </c>
    </row>
    <row r="2135" spans="2:65" s="1" customFormat="1" ht="19.5">
      <c r="B2135" s="33"/>
      <c r="D2135" s="151" t="s">
        <v>182</v>
      </c>
      <c r="F2135" s="164" t="s">
        <v>2411</v>
      </c>
      <c r="I2135" s="165"/>
      <c r="L2135" s="33"/>
      <c r="M2135" s="166"/>
      <c r="T2135" s="57"/>
      <c r="AT2135" s="17" t="s">
        <v>182</v>
      </c>
      <c r="AU2135" s="17" t="s">
        <v>92</v>
      </c>
    </row>
    <row r="2136" spans="2:65" s="12" customFormat="1" ht="11.25">
      <c r="B2136" s="150"/>
      <c r="D2136" s="151" t="s">
        <v>170</v>
      </c>
      <c r="E2136" s="152" t="s">
        <v>1</v>
      </c>
      <c r="F2136" s="153" t="s">
        <v>2155</v>
      </c>
      <c r="H2136" s="152" t="s">
        <v>1</v>
      </c>
      <c r="I2136" s="154"/>
      <c r="L2136" s="150"/>
      <c r="M2136" s="155"/>
      <c r="T2136" s="156"/>
      <c r="AT2136" s="152" t="s">
        <v>170</v>
      </c>
      <c r="AU2136" s="152" t="s">
        <v>92</v>
      </c>
      <c r="AV2136" s="12" t="s">
        <v>90</v>
      </c>
      <c r="AW2136" s="12" t="s">
        <v>39</v>
      </c>
      <c r="AX2136" s="12" t="s">
        <v>83</v>
      </c>
      <c r="AY2136" s="152" t="s">
        <v>161</v>
      </c>
    </row>
    <row r="2137" spans="2:65" s="13" customFormat="1" ht="11.25">
      <c r="B2137" s="157"/>
      <c r="D2137" s="151" t="s">
        <v>170</v>
      </c>
      <c r="E2137" s="158" t="s">
        <v>1</v>
      </c>
      <c r="F2137" s="159" t="s">
        <v>2317</v>
      </c>
      <c r="H2137" s="160">
        <v>1</v>
      </c>
      <c r="I2137" s="161"/>
      <c r="L2137" s="157"/>
      <c r="M2137" s="162"/>
      <c r="T2137" s="163"/>
      <c r="AT2137" s="158" t="s">
        <v>170</v>
      </c>
      <c r="AU2137" s="158" t="s">
        <v>92</v>
      </c>
      <c r="AV2137" s="13" t="s">
        <v>92</v>
      </c>
      <c r="AW2137" s="13" t="s">
        <v>39</v>
      </c>
      <c r="AX2137" s="13" t="s">
        <v>90</v>
      </c>
      <c r="AY2137" s="158" t="s">
        <v>161</v>
      </c>
    </row>
    <row r="2138" spans="2:65" s="1" customFormat="1" ht="44.25" customHeight="1">
      <c r="B2138" s="33"/>
      <c r="C2138" s="181" t="s">
        <v>1611</v>
      </c>
      <c r="D2138" s="181" t="s">
        <v>529</v>
      </c>
      <c r="E2138" s="182" t="s">
        <v>2507</v>
      </c>
      <c r="F2138" s="183" t="s">
        <v>2508</v>
      </c>
      <c r="G2138" s="184" t="s">
        <v>245</v>
      </c>
      <c r="H2138" s="185">
        <v>1</v>
      </c>
      <c r="I2138" s="186"/>
      <c r="J2138" s="187">
        <f>ROUND(I2138*H2138,2)</f>
        <v>0</v>
      </c>
      <c r="K2138" s="183" t="s">
        <v>230</v>
      </c>
      <c r="L2138" s="188"/>
      <c r="M2138" s="189" t="s">
        <v>1</v>
      </c>
      <c r="N2138" s="190" t="s">
        <v>48</v>
      </c>
      <c r="P2138" s="146">
        <f>O2138*H2138</f>
        <v>0</v>
      </c>
      <c r="Q2138" s="146">
        <v>1.2999999999999999E-3</v>
      </c>
      <c r="R2138" s="146">
        <f>Q2138*H2138</f>
        <v>1.2999999999999999E-3</v>
      </c>
      <c r="S2138" s="146">
        <v>0</v>
      </c>
      <c r="T2138" s="147">
        <f>S2138*H2138</f>
        <v>0</v>
      </c>
      <c r="AR2138" s="148" t="s">
        <v>314</v>
      </c>
      <c r="AT2138" s="148" t="s">
        <v>529</v>
      </c>
      <c r="AU2138" s="148" t="s">
        <v>92</v>
      </c>
      <c r="AY2138" s="17" t="s">
        <v>161</v>
      </c>
      <c r="BE2138" s="149">
        <f>IF(N2138="základní",J2138,0)</f>
        <v>0</v>
      </c>
      <c r="BF2138" s="149">
        <f>IF(N2138="snížená",J2138,0)</f>
        <v>0</v>
      </c>
      <c r="BG2138" s="149">
        <f>IF(N2138="zákl. přenesená",J2138,0)</f>
        <v>0</v>
      </c>
      <c r="BH2138" s="149">
        <f>IF(N2138="sníž. přenesená",J2138,0)</f>
        <v>0</v>
      </c>
      <c r="BI2138" s="149">
        <f>IF(N2138="nulová",J2138,0)</f>
        <v>0</v>
      </c>
      <c r="BJ2138" s="17" t="s">
        <v>90</v>
      </c>
      <c r="BK2138" s="149">
        <f>ROUND(I2138*H2138,2)</f>
        <v>0</v>
      </c>
      <c r="BL2138" s="17" t="s">
        <v>242</v>
      </c>
      <c r="BM2138" s="148" t="s">
        <v>2509</v>
      </c>
    </row>
    <row r="2139" spans="2:65" s="1" customFormat="1" ht="19.5">
      <c r="B2139" s="33"/>
      <c r="D2139" s="151" t="s">
        <v>182</v>
      </c>
      <c r="F2139" s="164" t="s">
        <v>2411</v>
      </c>
      <c r="I2139" s="165"/>
      <c r="L2139" s="33"/>
      <c r="M2139" s="166"/>
      <c r="T2139" s="57"/>
      <c r="AT2139" s="17" t="s">
        <v>182</v>
      </c>
      <c r="AU2139" s="17" t="s">
        <v>92</v>
      </c>
    </row>
    <row r="2140" spans="2:65" s="12" customFormat="1" ht="11.25">
      <c r="B2140" s="150"/>
      <c r="D2140" s="151" t="s">
        <v>170</v>
      </c>
      <c r="E2140" s="152" t="s">
        <v>1</v>
      </c>
      <c r="F2140" s="153" t="s">
        <v>2178</v>
      </c>
      <c r="H2140" s="152" t="s">
        <v>1</v>
      </c>
      <c r="I2140" s="154"/>
      <c r="L2140" s="150"/>
      <c r="M2140" s="155"/>
      <c r="T2140" s="156"/>
      <c r="AT2140" s="152" t="s">
        <v>170</v>
      </c>
      <c r="AU2140" s="152" t="s">
        <v>92</v>
      </c>
      <c r="AV2140" s="12" t="s">
        <v>90</v>
      </c>
      <c r="AW2140" s="12" t="s">
        <v>39</v>
      </c>
      <c r="AX2140" s="12" t="s">
        <v>83</v>
      </c>
      <c r="AY2140" s="152" t="s">
        <v>161</v>
      </c>
    </row>
    <row r="2141" spans="2:65" s="13" customFormat="1" ht="11.25">
      <c r="B2141" s="157"/>
      <c r="D2141" s="151" t="s">
        <v>170</v>
      </c>
      <c r="E2141" s="158" t="s">
        <v>1</v>
      </c>
      <c r="F2141" s="159" t="s">
        <v>2330</v>
      </c>
      <c r="H2141" s="160">
        <v>1</v>
      </c>
      <c r="I2141" s="161"/>
      <c r="L2141" s="157"/>
      <c r="M2141" s="162"/>
      <c r="T2141" s="163"/>
      <c r="AT2141" s="158" t="s">
        <v>170</v>
      </c>
      <c r="AU2141" s="158" t="s">
        <v>92</v>
      </c>
      <c r="AV2141" s="13" t="s">
        <v>92</v>
      </c>
      <c r="AW2141" s="13" t="s">
        <v>39</v>
      </c>
      <c r="AX2141" s="13" t="s">
        <v>90</v>
      </c>
      <c r="AY2141" s="158" t="s">
        <v>161</v>
      </c>
    </row>
    <row r="2142" spans="2:65" s="1" customFormat="1" ht="44.25" customHeight="1">
      <c r="B2142" s="33"/>
      <c r="C2142" s="181" t="s">
        <v>2510</v>
      </c>
      <c r="D2142" s="181" t="s">
        <v>529</v>
      </c>
      <c r="E2142" s="182" t="s">
        <v>2511</v>
      </c>
      <c r="F2142" s="183" t="s">
        <v>2512</v>
      </c>
      <c r="G2142" s="184" t="s">
        <v>245</v>
      </c>
      <c r="H2142" s="185">
        <v>2</v>
      </c>
      <c r="I2142" s="186"/>
      <c r="J2142" s="187">
        <f>ROUND(I2142*H2142,2)</f>
        <v>0</v>
      </c>
      <c r="K2142" s="183" t="s">
        <v>230</v>
      </c>
      <c r="L2142" s="188"/>
      <c r="M2142" s="189" t="s">
        <v>1</v>
      </c>
      <c r="N2142" s="190" t="s">
        <v>48</v>
      </c>
      <c r="P2142" s="146">
        <f>O2142*H2142</f>
        <v>0</v>
      </c>
      <c r="Q2142" s="146">
        <v>1.2999999999999999E-3</v>
      </c>
      <c r="R2142" s="146">
        <f>Q2142*H2142</f>
        <v>2.5999999999999999E-3</v>
      </c>
      <c r="S2142" s="146">
        <v>0</v>
      </c>
      <c r="T2142" s="147">
        <f>S2142*H2142</f>
        <v>0</v>
      </c>
      <c r="AR2142" s="148" t="s">
        <v>314</v>
      </c>
      <c r="AT2142" s="148" t="s">
        <v>529</v>
      </c>
      <c r="AU2142" s="148" t="s">
        <v>92</v>
      </c>
      <c r="AY2142" s="17" t="s">
        <v>161</v>
      </c>
      <c r="BE2142" s="149">
        <f>IF(N2142="základní",J2142,0)</f>
        <v>0</v>
      </c>
      <c r="BF2142" s="149">
        <f>IF(N2142="snížená",J2142,0)</f>
        <v>0</v>
      </c>
      <c r="BG2142" s="149">
        <f>IF(N2142="zákl. přenesená",J2142,0)</f>
        <v>0</v>
      </c>
      <c r="BH2142" s="149">
        <f>IF(N2142="sníž. přenesená",J2142,0)</f>
        <v>0</v>
      </c>
      <c r="BI2142" s="149">
        <f>IF(N2142="nulová",J2142,0)</f>
        <v>0</v>
      </c>
      <c r="BJ2142" s="17" t="s">
        <v>90</v>
      </c>
      <c r="BK2142" s="149">
        <f>ROUND(I2142*H2142,2)</f>
        <v>0</v>
      </c>
      <c r="BL2142" s="17" t="s">
        <v>242</v>
      </c>
      <c r="BM2142" s="148" t="s">
        <v>2513</v>
      </c>
    </row>
    <row r="2143" spans="2:65" s="1" customFormat="1" ht="19.5">
      <c r="B2143" s="33"/>
      <c r="D2143" s="151" t="s">
        <v>182</v>
      </c>
      <c r="F2143" s="164" t="s">
        <v>2411</v>
      </c>
      <c r="I2143" s="165"/>
      <c r="L2143" s="33"/>
      <c r="M2143" s="166"/>
      <c r="T2143" s="57"/>
      <c r="AT2143" s="17" t="s">
        <v>182</v>
      </c>
      <c r="AU2143" s="17" t="s">
        <v>92</v>
      </c>
    </row>
    <row r="2144" spans="2:65" s="12" customFormat="1" ht="11.25">
      <c r="B2144" s="150"/>
      <c r="D2144" s="151" t="s">
        <v>170</v>
      </c>
      <c r="E2144" s="152" t="s">
        <v>1</v>
      </c>
      <c r="F2144" s="153" t="s">
        <v>2178</v>
      </c>
      <c r="H2144" s="152" t="s">
        <v>1</v>
      </c>
      <c r="I2144" s="154"/>
      <c r="L2144" s="150"/>
      <c r="M2144" s="155"/>
      <c r="T2144" s="156"/>
      <c r="AT2144" s="152" t="s">
        <v>170</v>
      </c>
      <c r="AU2144" s="152" t="s">
        <v>92</v>
      </c>
      <c r="AV2144" s="12" t="s">
        <v>90</v>
      </c>
      <c r="AW2144" s="12" t="s">
        <v>39</v>
      </c>
      <c r="AX2144" s="12" t="s">
        <v>83</v>
      </c>
      <c r="AY2144" s="152" t="s">
        <v>161</v>
      </c>
    </row>
    <row r="2145" spans="2:65" s="13" customFormat="1" ht="11.25">
      <c r="B2145" s="157"/>
      <c r="D2145" s="151" t="s">
        <v>170</v>
      </c>
      <c r="E2145" s="158" t="s">
        <v>1</v>
      </c>
      <c r="F2145" s="159" t="s">
        <v>2339</v>
      </c>
      <c r="H2145" s="160">
        <v>1</v>
      </c>
      <c r="I2145" s="161"/>
      <c r="L2145" s="157"/>
      <c r="M2145" s="162"/>
      <c r="T2145" s="163"/>
      <c r="AT2145" s="158" t="s">
        <v>170</v>
      </c>
      <c r="AU2145" s="158" t="s">
        <v>92</v>
      </c>
      <c r="AV2145" s="13" t="s">
        <v>92</v>
      </c>
      <c r="AW2145" s="13" t="s">
        <v>39</v>
      </c>
      <c r="AX2145" s="13" t="s">
        <v>83</v>
      </c>
      <c r="AY2145" s="158" t="s">
        <v>161</v>
      </c>
    </row>
    <row r="2146" spans="2:65" s="15" customFormat="1" ht="11.25">
      <c r="B2146" s="174"/>
      <c r="D2146" s="151" t="s">
        <v>170</v>
      </c>
      <c r="E2146" s="175" t="s">
        <v>1</v>
      </c>
      <c r="F2146" s="176" t="s">
        <v>377</v>
      </c>
      <c r="H2146" s="177">
        <v>1</v>
      </c>
      <c r="I2146" s="178"/>
      <c r="L2146" s="174"/>
      <c r="M2146" s="179"/>
      <c r="T2146" s="180"/>
      <c r="AT2146" s="175" t="s">
        <v>170</v>
      </c>
      <c r="AU2146" s="175" t="s">
        <v>92</v>
      </c>
      <c r="AV2146" s="15" t="s">
        <v>100</v>
      </c>
      <c r="AW2146" s="15" t="s">
        <v>39</v>
      </c>
      <c r="AX2146" s="15" t="s">
        <v>83</v>
      </c>
      <c r="AY2146" s="175" t="s">
        <v>161</v>
      </c>
    </row>
    <row r="2147" spans="2:65" s="12" customFormat="1" ht="11.25">
      <c r="B2147" s="150"/>
      <c r="D2147" s="151" t="s">
        <v>170</v>
      </c>
      <c r="E2147" s="152" t="s">
        <v>1</v>
      </c>
      <c r="F2147" s="153" t="s">
        <v>2192</v>
      </c>
      <c r="H2147" s="152" t="s">
        <v>1</v>
      </c>
      <c r="I2147" s="154"/>
      <c r="L2147" s="150"/>
      <c r="M2147" s="155"/>
      <c r="T2147" s="156"/>
      <c r="AT2147" s="152" t="s">
        <v>170</v>
      </c>
      <c r="AU2147" s="152" t="s">
        <v>92</v>
      </c>
      <c r="AV2147" s="12" t="s">
        <v>90</v>
      </c>
      <c r="AW2147" s="12" t="s">
        <v>39</v>
      </c>
      <c r="AX2147" s="12" t="s">
        <v>83</v>
      </c>
      <c r="AY2147" s="152" t="s">
        <v>161</v>
      </c>
    </row>
    <row r="2148" spans="2:65" s="13" customFormat="1" ht="11.25">
      <c r="B2148" s="157"/>
      <c r="D2148" s="151" t="s">
        <v>170</v>
      </c>
      <c r="E2148" s="158" t="s">
        <v>1</v>
      </c>
      <c r="F2148" s="159" t="s">
        <v>2341</v>
      </c>
      <c r="H2148" s="160">
        <v>1</v>
      </c>
      <c r="I2148" s="161"/>
      <c r="L2148" s="157"/>
      <c r="M2148" s="162"/>
      <c r="T2148" s="163"/>
      <c r="AT2148" s="158" t="s">
        <v>170</v>
      </c>
      <c r="AU2148" s="158" t="s">
        <v>92</v>
      </c>
      <c r="AV2148" s="13" t="s">
        <v>92</v>
      </c>
      <c r="AW2148" s="13" t="s">
        <v>39</v>
      </c>
      <c r="AX2148" s="13" t="s">
        <v>83</v>
      </c>
      <c r="AY2148" s="158" t="s">
        <v>161</v>
      </c>
    </row>
    <row r="2149" spans="2:65" s="15" customFormat="1" ht="11.25">
      <c r="B2149" s="174"/>
      <c r="D2149" s="151" t="s">
        <v>170</v>
      </c>
      <c r="E2149" s="175" t="s">
        <v>1</v>
      </c>
      <c r="F2149" s="176" t="s">
        <v>377</v>
      </c>
      <c r="H2149" s="177">
        <v>1</v>
      </c>
      <c r="I2149" s="178"/>
      <c r="L2149" s="174"/>
      <c r="M2149" s="179"/>
      <c r="T2149" s="180"/>
      <c r="AT2149" s="175" t="s">
        <v>170</v>
      </c>
      <c r="AU2149" s="175" t="s">
        <v>92</v>
      </c>
      <c r="AV2149" s="15" t="s">
        <v>100</v>
      </c>
      <c r="AW2149" s="15" t="s">
        <v>39</v>
      </c>
      <c r="AX2149" s="15" t="s">
        <v>83</v>
      </c>
      <c r="AY2149" s="175" t="s">
        <v>161</v>
      </c>
    </row>
    <row r="2150" spans="2:65" s="14" customFormat="1" ht="11.25">
      <c r="B2150" s="167"/>
      <c r="D2150" s="151" t="s">
        <v>170</v>
      </c>
      <c r="E2150" s="168" t="s">
        <v>1</v>
      </c>
      <c r="F2150" s="169" t="s">
        <v>237</v>
      </c>
      <c r="H2150" s="170">
        <v>2</v>
      </c>
      <c r="I2150" s="171"/>
      <c r="L2150" s="167"/>
      <c r="M2150" s="172"/>
      <c r="T2150" s="173"/>
      <c r="AT2150" s="168" t="s">
        <v>170</v>
      </c>
      <c r="AU2150" s="168" t="s">
        <v>92</v>
      </c>
      <c r="AV2150" s="14" t="s">
        <v>168</v>
      </c>
      <c r="AW2150" s="14" t="s">
        <v>39</v>
      </c>
      <c r="AX2150" s="14" t="s">
        <v>90</v>
      </c>
      <c r="AY2150" s="168" t="s">
        <v>161</v>
      </c>
    </row>
    <row r="2151" spans="2:65" s="1" customFormat="1" ht="44.25" customHeight="1">
      <c r="B2151" s="33"/>
      <c r="C2151" s="181" t="s">
        <v>1614</v>
      </c>
      <c r="D2151" s="181" t="s">
        <v>529</v>
      </c>
      <c r="E2151" s="182" t="s">
        <v>2514</v>
      </c>
      <c r="F2151" s="183" t="s">
        <v>2500</v>
      </c>
      <c r="G2151" s="184" t="s">
        <v>245</v>
      </c>
      <c r="H2151" s="185">
        <v>1</v>
      </c>
      <c r="I2151" s="186"/>
      <c r="J2151" s="187">
        <f>ROUND(I2151*H2151,2)</f>
        <v>0</v>
      </c>
      <c r="K2151" s="183" t="s">
        <v>230</v>
      </c>
      <c r="L2151" s="188"/>
      <c r="M2151" s="189" t="s">
        <v>1</v>
      </c>
      <c r="N2151" s="190" t="s">
        <v>48</v>
      </c>
      <c r="P2151" s="146">
        <f>O2151*H2151</f>
        <v>0</v>
      </c>
      <c r="Q2151" s="146">
        <v>1.2999999999999999E-3</v>
      </c>
      <c r="R2151" s="146">
        <f>Q2151*H2151</f>
        <v>1.2999999999999999E-3</v>
      </c>
      <c r="S2151" s="146">
        <v>0</v>
      </c>
      <c r="T2151" s="147">
        <f>S2151*H2151</f>
        <v>0</v>
      </c>
      <c r="AR2151" s="148" t="s">
        <v>314</v>
      </c>
      <c r="AT2151" s="148" t="s">
        <v>529</v>
      </c>
      <c r="AU2151" s="148" t="s">
        <v>92</v>
      </c>
      <c r="AY2151" s="17" t="s">
        <v>161</v>
      </c>
      <c r="BE2151" s="149">
        <f>IF(N2151="základní",J2151,0)</f>
        <v>0</v>
      </c>
      <c r="BF2151" s="149">
        <f>IF(N2151="snížená",J2151,0)</f>
        <v>0</v>
      </c>
      <c r="BG2151" s="149">
        <f>IF(N2151="zákl. přenesená",J2151,0)</f>
        <v>0</v>
      </c>
      <c r="BH2151" s="149">
        <f>IF(N2151="sníž. přenesená",J2151,0)</f>
        <v>0</v>
      </c>
      <c r="BI2151" s="149">
        <f>IF(N2151="nulová",J2151,0)</f>
        <v>0</v>
      </c>
      <c r="BJ2151" s="17" t="s">
        <v>90</v>
      </c>
      <c r="BK2151" s="149">
        <f>ROUND(I2151*H2151,2)</f>
        <v>0</v>
      </c>
      <c r="BL2151" s="17" t="s">
        <v>242</v>
      </c>
      <c r="BM2151" s="148" t="s">
        <v>2515</v>
      </c>
    </row>
    <row r="2152" spans="2:65" s="1" customFormat="1" ht="19.5">
      <c r="B2152" s="33"/>
      <c r="D2152" s="151" t="s">
        <v>182</v>
      </c>
      <c r="F2152" s="164" t="s">
        <v>2411</v>
      </c>
      <c r="I2152" s="165"/>
      <c r="L2152" s="33"/>
      <c r="M2152" s="166"/>
      <c r="T2152" s="57"/>
      <c r="AT2152" s="17" t="s">
        <v>182</v>
      </c>
      <c r="AU2152" s="17" t="s">
        <v>92</v>
      </c>
    </row>
    <row r="2153" spans="2:65" s="12" customFormat="1" ht="11.25">
      <c r="B2153" s="150"/>
      <c r="D2153" s="151" t="s">
        <v>170</v>
      </c>
      <c r="E2153" s="152" t="s">
        <v>1</v>
      </c>
      <c r="F2153" s="153" t="s">
        <v>2178</v>
      </c>
      <c r="H2153" s="152" t="s">
        <v>1</v>
      </c>
      <c r="I2153" s="154"/>
      <c r="L2153" s="150"/>
      <c r="M2153" s="155"/>
      <c r="T2153" s="156"/>
      <c r="AT2153" s="152" t="s">
        <v>170</v>
      </c>
      <c r="AU2153" s="152" t="s">
        <v>92</v>
      </c>
      <c r="AV2153" s="12" t="s">
        <v>90</v>
      </c>
      <c r="AW2153" s="12" t="s">
        <v>39</v>
      </c>
      <c r="AX2153" s="12" t="s">
        <v>83</v>
      </c>
      <c r="AY2153" s="152" t="s">
        <v>161</v>
      </c>
    </row>
    <row r="2154" spans="2:65" s="13" customFormat="1" ht="11.25">
      <c r="B2154" s="157"/>
      <c r="D2154" s="151" t="s">
        <v>170</v>
      </c>
      <c r="E2154" s="158" t="s">
        <v>1</v>
      </c>
      <c r="F2154" s="159" t="s">
        <v>2352</v>
      </c>
      <c r="H2154" s="160">
        <v>1</v>
      </c>
      <c r="I2154" s="161"/>
      <c r="L2154" s="157"/>
      <c r="M2154" s="162"/>
      <c r="T2154" s="163"/>
      <c r="AT2154" s="158" t="s">
        <v>170</v>
      </c>
      <c r="AU2154" s="158" t="s">
        <v>92</v>
      </c>
      <c r="AV2154" s="13" t="s">
        <v>92</v>
      </c>
      <c r="AW2154" s="13" t="s">
        <v>39</v>
      </c>
      <c r="AX2154" s="13" t="s">
        <v>90</v>
      </c>
      <c r="AY2154" s="158" t="s">
        <v>161</v>
      </c>
    </row>
    <row r="2155" spans="2:65" s="1" customFormat="1" ht="44.25" customHeight="1">
      <c r="B2155" s="33"/>
      <c r="C2155" s="181" t="s">
        <v>2516</v>
      </c>
      <c r="D2155" s="181" t="s">
        <v>529</v>
      </c>
      <c r="E2155" s="182" t="s">
        <v>2517</v>
      </c>
      <c r="F2155" s="183" t="s">
        <v>2518</v>
      </c>
      <c r="G2155" s="184" t="s">
        <v>245</v>
      </c>
      <c r="H2155" s="185">
        <v>1</v>
      </c>
      <c r="I2155" s="186"/>
      <c r="J2155" s="187">
        <f>ROUND(I2155*H2155,2)</f>
        <v>0</v>
      </c>
      <c r="K2155" s="183" t="s">
        <v>230</v>
      </c>
      <c r="L2155" s="188"/>
      <c r="M2155" s="189" t="s">
        <v>1</v>
      </c>
      <c r="N2155" s="190" t="s">
        <v>48</v>
      </c>
      <c r="P2155" s="146">
        <f>O2155*H2155</f>
        <v>0</v>
      </c>
      <c r="Q2155" s="146">
        <v>1.2999999999999999E-3</v>
      </c>
      <c r="R2155" s="146">
        <f>Q2155*H2155</f>
        <v>1.2999999999999999E-3</v>
      </c>
      <c r="S2155" s="146">
        <v>0</v>
      </c>
      <c r="T2155" s="147">
        <f>S2155*H2155</f>
        <v>0</v>
      </c>
      <c r="AR2155" s="148" t="s">
        <v>314</v>
      </c>
      <c r="AT2155" s="148" t="s">
        <v>529</v>
      </c>
      <c r="AU2155" s="148" t="s">
        <v>92</v>
      </c>
      <c r="AY2155" s="17" t="s">
        <v>161</v>
      </c>
      <c r="BE2155" s="149">
        <f>IF(N2155="základní",J2155,0)</f>
        <v>0</v>
      </c>
      <c r="BF2155" s="149">
        <f>IF(N2155="snížená",J2155,0)</f>
        <v>0</v>
      </c>
      <c r="BG2155" s="149">
        <f>IF(N2155="zákl. přenesená",J2155,0)</f>
        <v>0</v>
      </c>
      <c r="BH2155" s="149">
        <f>IF(N2155="sníž. přenesená",J2155,0)</f>
        <v>0</v>
      </c>
      <c r="BI2155" s="149">
        <f>IF(N2155="nulová",J2155,0)</f>
        <v>0</v>
      </c>
      <c r="BJ2155" s="17" t="s">
        <v>90</v>
      </c>
      <c r="BK2155" s="149">
        <f>ROUND(I2155*H2155,2)</f>
        <v>0</v>
      </c>
      <c r="BL2155" s="17" t="s">
        <v>242</v>
      </c>
      <c r="BM2155" s="148" t="s">
        <v>2519</v>
      </c>
    </row>
    <row r="2156" spans="2:65" s="1" customFormat="1" ht="19.5">
      <c r="B2156" s="33"/>
      <c r="D2156" s="151" t="s">
        <v>182</v>
      </c>
      <c r="F2156" s="164" t="s">
        <v>2411</v>
      </c>
      <c r="I2156" s="165"/>
      <c r="L2156" s="33"/>
      <c r="M2156" s="166"/>
      <c r="T2156" s="57"/>
      <c r="AT2156" s="17" t="s">
        <v>182</v>
      </c>
      <c r="AU2156" s="17" t="s">
        <v>92</v>
      </c>
    </row>
    <row r="2157" spans="2:65" s="12" customFormat="1" ht="11.25">
      <c r="B2157" s="150"/>
      <c r="D2157" s="151" t="s">
        <v>170</v>
      </c>
      <c r="E2157" s="152" t="s">
        <v>1</v>
      </c>
      <c r="F2157" s="153" t="s">
        <v>2192</v>
      </c>
      <c r="H2157" s="152" t="s">
        <v>1</v>
      </c>
      <c r="I2157" s="154"/>
      <c r="L2157" s="150"/>
      <c r="M2157" s="155"/>
      <c r="T2157" s="156"/>
      <c r="AT2157" s="152" t="s">
        <v>170</v>
      </c>
      <c r="AU2157" s="152" t="s">
        <v>92</v>
      </c>
      <c r="AV2157" s="12" t="s">
        <v>90</v>
      </c>
      <c r="AW2157" s="12" t="s">
        <v>39</v>
      </c>
      <c r="AX2157" s="12" t="s">
        <v>83</v>
      </c>
      <c r="AY2157" s="152" t="s">
        <v>161</v>
      </c>
    </row>
    <row r="2158" spans="2:65" s="13" customFormat="1" ht="11.25">
      <c r="B2158" s="157"/>
      <c r="D2158" s="151" t="s">
        <v>170</v>
      </c>
      <c r="E2158" s="158" t="s">
        <v>1</v>
      </c>
      <c r="F2158" s="159" t="s">
        <v>2357</v>
      </c>
      <c r="H2158" s="160">
        <v>1</v>
      </c>
      <c r="I2158" s="161"/>
      <c r="L2158" s="157"/>
      <c r="M2158" s="162"/>
      <c r="T2158" s="163"/>
      <c r="AT2158" s="158" t="s">
        <v>170</v>
      </c>
      <c r="AU2158" s="158" t="s">
        <v>92</v>
      </c>
      <c r="AV2158" s="13" t="s">
        <v>92</v>
      </c>
      <c r="AW2158" s="13" t="s">
        <v>39</v>
      </c>
      <c r="AX2158" s="13" t="s">
        <v>90</v>
      </c>
      <c r="AY2158" s="158" t="s">
        <v>161</v>
      </c>
    </row>
    <row r="2159" spans="2:65" s="1" customFormat="1" ht="44.25" customHeight="1">
      <c r="B2159" s="33"/>
      <c r="C2159" s="181" t="s">
        <v>1618</v>
      </c>
      <c r="D2159" s="181" t="s">
        <v>529</v>
      </c>
      <c r="E2159" s="182" t="s">
        <v>2520</v>
      </c>
      <c r="F2159" s="183" t="s">
        <v>2521</v>
      </c>
      <c r="G2159" s="184" t="s">
        <v>245</v>
      </c>
      <c r="H2159" s="185">
        <v>1</v>
      </c>
      <c r="I2159" s="186"/>
      <c r="J2159" s="187">
        <f>ROUND(I2159*H2159,2)</f>
        <v>0</v>
      </c>
      <c r="K2159" s="183" t="s">
        <v>230</v>
      </c>
      <c r="L2159" s="188"/>
      <c r="M2159" s="189" t="s">
        <v>1</v>
      </c>
      <c r="N2159" s="190" t="s">
        <v>48</v>
      </c>
      <c r="P2159" s="146">
        <f>O2159*H2159</f>
        <v>0</v>
      </c>
      <c r="Q2159" s="146">
        <v>1.2999999999999999E-3</v>
      </c>
      <c r="R2159" s="146">
        <f>Q2159*H2159</f>
        <v>1.2999999999999999E-3</v>
      </c>
      <c r="S2159" s="146">
        <v>0</v>
      </c>
      <c r="T2159" s="147">
        <f>S2159*H2159</f>
        <v>0</v>
      </c>
      <c r="AR2159" s="148" t="s">
        <v>314</v>
      </c>
      <c r="AT2159" s="148" t="s">
        <v>529</v>
      </c>
      <c r="AU2159" s="148" t="s">
        <v>92</v>
      </c>
      <c r="AY2159" s="17" t="s">
        <v>161</v>
      </c>
      <c r="BE2159" s="149">
        <f>IF(N2159="základní",J2159,0)</f>
        <v>0</v>
      </c>
      <c r="BF2159" s="149">
        <f>IF(N2159="snížená",J2159,0)</f>
        <v>0</v>
      </c>
      <c r="BG2159" s="149">
        <f>IF(N2159="zákl. přenesená",J2159,0)</f>
        <v>0</v>
      </c>
      <c r="BH2159" s="149">
        <f>IF(N2159="sníž. přenesená",J2159,0)</f>
        <v>0</v>
      </c>
      <c r="BI2159" s="149">
        <f>IF(N2159="nulová",J2159,0)</f>
        <v>0</v>
      </c>
      <c r="BJ2159" s="17" t="s">
        <v>90</v>
      </c>
      <c r="BK2159" s="149">
        <f>ROUND(I2159*H2159,2)</f>
        <v>0</v>
      </c>
      <c r="BL2159" s="17" t="s">
        <v>242</v>
      </c>
      <c r="BM2159" s="148" t="s">
        <v>2522</v>
      </c>
    </row>
    <row r="2160" spans="2:65" s="1" customFormat="1" ht="19.5">
      <c r="B2160" s="33"/>
      <c r="D2160" s="151" t="s">
        <v>182</v>
      </c>
      <c r="F2160" s="164" t="s">
        <v>2411</v>
      </c>
      <c r="I2160" s="165"/>
      <c r="L2160" s="33"/>
      <c r="M2160" s="166"/>
      <c r="T2160" s="57"/>
      <c r="AT2160" s="17" t="s">
        <v>182</v>
      </c>
      <c r="AU2160" s="17" t="s">
        <v>92</v>
      </c>
    </row>
    <row r="2161" spans="2:65" s="12" customFormat="1" ht="11.25">
      <c r="B2161" s="150"/>
      <c r="D2161" s="151" t="s">
        <v>170</v>
      </c>
      <c r="E2161" s="152" t="s">
        <v>1</v>
      </c>
      <c r="F2161" s="153" t="s">
        <v>2205</v>
      </c>
      <c r="H2161" s="152" t="s">
        <v>1</v>
      </c>
      <c r="I2161" s="154"/>
      <c r="L2161" s="150"/>
      <c r="M2161" s="155"/>
      <c r="T2161" s="156"/>
      <c r="AT2161" s="152" t="s">
        <v>170</v>
      </c>
      <c r="AU2161" s="152" t="s">
        <v>92</v>
      </c>
      <c r="AV2161" s="12" t="s">
        <v>90</v>
      </c>
      <c r="AW2161" s="12" t="s">
        <v>39</v>
      </c>
      <c r="AX2161" s="12" t="s">
        <v>83</v>
      </c>
      <c r="AY2161" s="152" t="s">
        <v>161</v>
      </c>
    </row>
    <row r="2162" spans="2:65" s="13" customFormat="1" ht="11.25">
      <c r="B2162" s="157"/>
      <c r="D2162" s="151" t="s">
        <v>170</v>
      </c>
      <c r="E2162" s="158" t="s">
        <v>1</v>
      </c>
      <c r="F2162" s="159" t="s">
        <v>2370</v>
      </c>
      <c r="H2162" s="160">
        <v>1</v>
      </c>
      <c r="I2162" s="161"/>
      <c r="L2162" s="157"/>
      <c r="M2162" s="162"/>
      <c r="T2162" s="163"/>
      <c r="AT2162" s="158" t="s">
        <v>170</v>
      </c>
      <c r="AU2162" s="158" t="s">
        <v>92</v>
      </c>
      <c r="AV2162" s="13" t="s">
        <v>92</v>
      </c>
      <c r="AW2162" s="13" t="s">
        <v>39</v>
      </c>
      <c r="AX2162" s="13" t="s">
        <v>90</v>
      </c>
      <c r="AY2162" s="158" t="s">
        <v>161</v>
      </c>
    </row>
    <row r="2163" spans="2:65" s="1" customFormat="1" ht="24.2" customHeight="1">
      <c r="B2163" s="33"/>
      <c r="C2163" s="137" t="s">
        <v>2523</v>
      </c>
      <c r="D2163" s="137" t="s">
        <v>163</v>
      </c>
      <c r="E2163" s="138" t="s">
        <v>2524</v>
      </c>
      <c r="F2163" s="139" t="s">
        <v>2525</v>
      </c>
      <c r="G2163" s="140" t="s">
        <v>789</v>
      </c>
      <c r="H2163" s="191"/>
      <c r="I2163" s="142"/>
      <c r="J2163" s="143">
        <f>ROUND(I2163*H2163,2)</f>
        <v>0</v>
      </c>
      <c r="K2163" s="139" t="s">
        <v>167</v>
      </c>
      <c r="L2163" s="33"/>
      <c r="M2163" s="192" t="s">
        <v>1</v>
      </c>
      <c r="N2163" s="193" t="s">
        <v>48</v>
      </c>
      <c r="O2163" s="194"/>
      <c r="P2163" s="195">
        <f>O2163*H2163</f>
        <v>0</v>
      </c>
      <c r="Q2163" s="195">
        <v>0</v>
      </c>
      <c r="R2163" s="195">
        <f>Q2163*H2163</f>
        <v>0</v>
      </c>
      <c r="S2163" s="195">
        <v>0</v>
      </c>
      <c r="T2163" s="196">
        <f>S2163*H2163</f>
        <v>0</v>
      </c>
      <c r="AR2163" s="148" t="s">
        <v>242</v>
      </c>
      <c r="AT2163" s="148" t="s">
        <v>163</v>
      </c>
      <c r="AU2163" s="148" t="s">
        <v>92</v>
      </c>
      <c r="AY2163" s="17" t="s">
        <v>161</v>
      </c>
      <c r="BE2163" s="149">
        <f>IF(N2163="základní",J2163,0)</f>
        <v>0</v>
      </c>
      <c r="BF2163" s="149">
        <f>IF(N2163="snížená",J2163,0)</f>
        <v>0</v>
      </c>
      <c r="BG2163" s="149">
        <f>IF(N2163="zákl. přenesená",J2163,0)</f>
        <v>0</v>
      </c>
      <c r="BH2163" s="149">
        <f>IF(N2163="sníž. přenesená",J2163,0)</f>
        <v>0</v>
      </c>
      <c r="BI2163" s="149">
        <f>IF(N2163="nulová",J2163,0)</f>
        <v>0</v>
      </c>
      <c r="BJ2163" s="17" t="s">
        <v>90</v>
      </c>
      <c r="BK2163" s="149">
        <f>ROUND(I2163*H2163,2)</f>
        <v>0</v>
      </c>
      <c r="BL2163" s="17" t="s">
        <v>242</v>
      </c>
      <c r="BM2163" s="148" t="s">
        <v>2526</v>
      </c>
    </row>
    <row r="2164" spans="2:65" s="1" customFormat="1" ht="6.95" customHeight="1">
      <c r="B2164" s="45"/>
      <c r="C2164" s="46"/>
      <c r="D2164" s="46"/>
      <c r="E2164" s="46"/>
      <c r="F2164" s="46"/>
      <c r="G2164" s="46"/>
      <c r="H2164" s="46"/>
      <c r="I2164" s="46"/>
      <c r="J2164" s="46"/>
      <c r="K2164" s="46"/>
      <c r="L2164" s="33"/>
    </row>
  </sheetData>
  <sheetProtection algorithmName="SHA-512" hashValue="ZG/SVMd7HREdZoCBpGzbbFE4HXtnGT2NGyzmKGnwDKSuzc6BMARgYEY/XF8oBTAE1Z9kqVRidGrCyAk8CiMFew==" saltValue="vMd+1rrgniADWtGVXNWjLWmMqjtBjmuOZii7hCgT0T8T4e1r+R/LkG/8pW1I8tD4dZCH9M7v9gvx31oao9OuoA==" spinCount="100000" sheet="1" objects="1" scenarios="1" formatColumns="0" formatRows="0" autoFilter="0"/>
  <autoFilter ref="C143:K2163" xr:uid="{00000000-0009-0000-0000-000001000000}"/>
  <mergeCells count="9">
    <mergeCell ref="E87:H87"/>
    <mergeCell ref="E134:H134"/>
    <mergeCell ref="E136:H13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101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92</v>
      </c>
    </row>
    <row r="4" spans="2:46" ht="24.95" customHeight="1">
      <c r="B4" s="20"/>
      <c r="D4" s="21" t="s">
        <v>111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0" t="str">
        <f>'Rekapitulace stavby'!K6</f>
        <v>Realizace úspor energie – SŠ zahradnická a technická Litomyšl, historická budova A</v>
      </c>
      <c r="F7" s="241"/>
      <c r="G7" s="241"/>
      <c r="H7" s="241"/>
      <c r="L7" s="20"/>
    </row>
    <row r="8" spans="2:46" ht="12.75">
      <c r="B8" s="20"/>
      <c r="D8" s="27" t="s">
        <v>112</v>
      </c>
      <c r="L8" s="20"/>
    </row>
    <row r="9" spans="2:46" ht="16.5" customHeight="1">
      <c r="B9" s="20"/>
      <c r="E9" s="240" t="s">
        <v>113</v>
      </c>
      <c r="F9" s="225"/>
      <c r="G9" s="225"/>
      <c r="H9" s="225"/>
      <c r="L9" s="20"/>
    </row>
    <row r="10" spans="2:46" ht="12" customHeight="1">
      <c r="B10" s="20"/>
      <c r="D10" s="27" t="s">
        <v>2527</v>
      </c>
      <c r="L10" s="20"/>
    </row>
    <row r="11" spans="2:46" s="1" customFormat="1" ht="16.5" customHeight="1">
      <c r="B11" s="33"/>
      <c r="E11" s="203" t="s">
        <v>2528</v>
      </c>
      <c r="F11" s="242"/>
      <c r="G11" s="242"/>
      <c r="H11" s="242"/>
      <c r="L11" s="33"/>
    </row>
    <row r="12" spans="2:46" s="1" customFormat="1" ht="12" customHeight="1">
      <c r="B12" s="33"/>
      <c r="D12" s="27" t="s">
        <v>2529</v>
      </c>
      <c r="L12" s="33"/>
    </row>
    <row r="13" spans="2:46" s="1" customFormat="1" ht="16.5" customHeight="1">
      <c r="B13" s="33"/>
      <c r="E13" s="197" t="s">
        <v>2530</v>
      </c>
      <c r="F13" s="242"/>
      <c r="G13" s="242"/>
      <c r="H13" s="242"/>
      <c r="L13" s="33"/>
    </row>
    <row r="14" spans="2:46" s="1" customFormat="1" ht="11.25">
      <c r="B14" s="33"/>
      <c r="L14" s="33"/>
    </row>
    <row r="15" spans="2:46" s="1" customFormat="1" ht="12" customHeight="1">
      <c r="B15" s="33"/>
      <c r="D15" s="27" t="s">
        <v>18</v>
      </c>
      <c r="F15" s="25" t="s">
        <v>1</v>
      </c>
      <c r="I15" s="27" t="s">
        <v>20</v>
      </c>
      <c r="J15" s="25" t="s">
        <v>1</v>
      </c>
      <c r="L15" s="33"/>
    </row>
    <row r="16" spans="2:46" s="1" customFormat="1" ht="12" customHeight="1">
      <c r="B16" s="33"/>
      <c r="D16" s="27" t="s">
        <v>22</v>
      </c>
      <c r="F16" s="25" t="s">
        <v>23</v>
      </c>
      <c r="I16" s="27" t="s">
        <v>24</v>
      </c>
      <c r="J16" s="53" t="str">
        <f>'Rekapitulace stavby'!AN8</f>
        <v>31. 8. 2025</v>
      </c>
      <c r="L16" s="33"/>
    </row>
    <row r="17" spans="2:12" s="1" customFormat="1" ht="10.9" customHeight="1">
      <c r="B17" s="33"/>
      <c r="L17" s="33"/>
    </row>
    <row r="18" spans="2:12" s="1" customFormat="1" ht="12" customHeight="1">
      <c r="B18" s="33"/>
      <c r="D18" s="27" t="s">
        <v>30</v>
      </c>
      <c r="I18" s="27" t="s">
        <v>31</v>
      </c>
      <c r="J18" s="25" t="s">
        <v>1</v>
      </c>
      <c r="L18" s="33"/>
    </row>
    <row r="19" spans="2:12" s="1" customFormat="1" ht="18" customHeight="1">
      <c r="B19" s="33"/>
      <c r="E19" s="25" t="s">
        <v>32</v>
      </c>
      <c r="I19" s="27" t="s">
        <v>33</v>
      </c>
      <c r="J19" s="25" t="s">
        <v>1</v>
      </c>
      <c r="L19" s="33"/>
    </row>
    <row r="20" spans="2:12" s="1" customFormat="1" ht="6.95" customHeight="1">
      <c r="B20" s="33"/>
      <c r="L20" s="33"/>
    </row>
    <row r="21" spans="2:12" s="1" customFormat="1" ht="12" customHeight="1">
      <c r="B21" s="33"/>
      <c r="D21" s="27" t="s">
        <v>34</v>
      </c>
      <c r="I21" s="27" t="s">
        <v>31</v>
      </c>
      <c r="J21" s="28" t="str">
        <f>'Rekapitulace stavby'!AN13</f>
        <v>Vyplň údaj</v>
      </c>
      <c r="L21" s="33"/>
    </row>
    <row r="22" spans="2:12" s="1" customFormat="1" ht="18" customHeight="1">
      <c r="B22" s="33"/>
      <c r="E22" s="243" t="str">
        <f>'Rekapitulace stavby'!E14</f>
        <v>Vyplň údaj</v>
      </c>
      <c r="F22" s="224"/>
      <c r="G22" s="224"/>
      <c r="H22" s="224"/>
      <c r="I22" s="27" t="s">
        <v>33</v>
      </c>
      <c r="J22" s="28" t="str">
        <f>'Rekapitulace stavby'!AN14</f>
        <v>Vyplň údaj</v>
      </c>
      <c r="L22" s="33"/>
    </row>
    <row r="23" spans="2:12" s="1" customFormat="1" ht="6.95" customHeight="1">
      <c r="B23" s="33"/>
      <c r="L23" s="33"/>
    </row>
    <row r="24" spans="2:12" s="1" customFormat="1" ht="12" customHeight="1">
      <c r="B24" s="33"/>
      <c r="D24" s="27" t="s">
        <v>36</v>
      </c>
      <c r="I24" s="27" t="s">
        <v>31</v>
      </c>
      <c r="J24" s="25" t="s">
        <v>37</v>
      </c>
      <c r="L24" s="33"/>
    </row>
    <row r="25" spans="2:12" s="1" customFormat="1" ht="18" customHeight="1">
      <c r="B25" s="33"/>
      <c r="E25" s="25" t="s">
        <v>38</v>
      </c>
      <c r="I25" s="27" t="s">
        <v>33</v>
      </c>
      <c r="J25" s="25" t="s">
        <v>1</v>
      </c>
      <c r="L25" s="33"/>
    </row>
    <row r="26" spans="2:12" s="1" customFormat="1" ht="6.95" customHeight="1">
      <c r="B26" s="33"/>
      <c r="L26" s="33"/>
    </row>
    <row r="27" spans="2:12" s="1" customFormat="1" ht="12" customHeight="1">
      <c r="B27" s="33"/>
      <c r="D27" s="27" t="s">
        <v>40</v>
      </c>
      <c r="I27" s="27" t="s">
        <v>31</v>
      </c>
      <c r="J27" s="25" t="str">
        <f>IF('Rekapitulace stavby'!AN19="","",'Rekapitulace stavby'!AN19)</f>
        <v/>
      </c>
      <c r="L27" s="33"/>
    </row>
    <row r="28" spans="2:12" s="1" customFormat="1" ht="18" customHeight="1">
      <c r="B28" s="33"/>
      <c r="E28" s="25" t="str">
        <f>IF('Rekapitulace stavby'!E20="","",'Rekapitulace stavby'!E20)</f>
        <v xml:space="preserve"> </v>
      </c>
      <c r="I28" s="27" t="s">
        <v>33</v>
      </c>
      <c r="J28" s="25" t="str">
        <f>IF('Rekapitulace stavby'!AN20="","",'Rekapitulace stavby'!AN20)</f>
        <v/>
      </c>
      <c r="L28" s="33"/>
    </row>
    <row r="29" spans="2:12" s="1" customFormat="1" ht="6.95" customHeight="1">
      <c r="B29" s="33"/>
      <c r="L29" s="33"/>
    </row>
    <row r="30" spans="2:12" s="1" customFormat="1" ht="12" customHeight="1">
      <c r="B30" s="33"/>
      <c r="D30" s="27" t="s">
        <v>42</v>
      </c>
      <c r="L30" s="33"/>
    </row>
    <row r="31" spans="2:12" s="7" customFormat="1" ht="16.5" customHeight="1">
      <c r="B31" s="95"/>
      <c r="E31" s="229" t="s">
        <v>1</v>
      </c>
      <c r="F31" s="229"/>
      <c r="G31" s="229"/>
      <c r="H31" s="229"/>
      <c r="L31" s="95"/>
    </row>
    <row r="32" spans="2:12" s="1" customFormat="1" ht="6.95" customHeight="1">
      <c r="B32" s="33"/>
      <c r="L32" s="33"/>
    </row>
    <row r="33" spans="2:12" s="1" customFormat="1" ht="6.95" customHeight="1">
      <c r="B33" s="33"/>
      <c r="D33" s="54"/>
      <c r="E33" s="54"/>
      <c r="F33" s="54"/>
      <c r="G33" s="54"/>
      <c r="H33" s="54"/>
      <c r="I33" s="54"/>
      <c r="J33" s="54"/>
      <c r="K33" s="54"/>
      <c r="L33" s="33"/>
    </row>
    <row r="34" spans="2:12" s="1" customFormat="1" ht="25.35" customHeight="1">
      <c r="B34" s="33"/>
      <c r="D34" s="96" t="s">
        <v>43</v>
      </c>
      <c r="J34" s="67">
        <f>ROUND(J131, 2)</f>
        <v>0</v>
      </c>
      <c r="L34" s="33"/>
    </row>
    <row r="35" spans="2:12" s="1" customFormat="1" ht="6.95" customHeight="1">
      <c r="B35" s="33"/>
      <c r="D35" s="54"/>
      <c r="E35" s="54"/>
      <c r="F35" s="54"/>
      <c r="G35" s="54"/>
      <c r="H35" s="54"/>
      <c r="I35" s="54"/>
      <c r="J35" s="54"/>
      <c r="K35" s="54"/>
      <c r="L35" s="33"/>
    </row>
    <row r="36" spans="2:12" s="1" customFormat="1" ht="14.45" customHeight="1">
      <c r="B36" s="33"/>
      <c r="F36" s="36" t="s">
        <v>45</v>
      </c>
      <c r="I36" s="36" t="s">
        <v>44</v>
      </c>
      <c r="J36" s="36" t="s">
        <v>46</v>
      </c>
      <c r="L36" s="33"/>
    </row>
    <row r="37" spans="2:12" s="1" customFormat="1" ht="14.45" customHeight="1">
      <c r="B37" s="33"/>
      <c r="D37" s="56" t="s">
        <v>47</v>
      </c>
      <c r="E37" s="27" t="s">
        <v>48</v>
      </c>
      <c r="F37" s="87">
        <f>ROUND((SUM(BE131:BE197)),  2)</f>
        <v>0</v>
      </c>
      <c r="I37" s="97">
        <v>0.21</v>
      </c>
      <c r="J37" s="87">
        <f>ROUND(((SUM(BE131:BE197))*I37),  2)</f>
        <v>0</v>
      </c>
      <c r="L37" s="33"/>
    </row>
    <row r="38" spans="2:12" s="1" customFormat="1" ht="14.45" customHeight="1">
      <c r="B38" s="33"/>
      <c r="E38" s="27" t="s">
        <v>49</v>
      </c>
      <c r="F38" s="87">
        <f>ROUND((SUM(BF131:BF197)),  2)</f>
        <v>0</v>
      </c>
      <c r="I38" s="97">
        <v>0.12</v>
      </c>
      <c r="J38" s="87">
        <f>ROUND(((SUM(BF131:BF197))*I38),  2)</f>
        <v>0</v>
      </c>
      <c r="L38" s="33"/>
    </row>
    <row r="39" spans="2:12" s="1" customFormat="1" ht="14.45" hidden="1" customHeight="1">
      <c r="B39" s="33"/>
      <c r="E39" s="27" t="s">
        <v>50</v>
      </c>
      <c r="F39" s="87">
        <f>ROUND((SUM(BG131:BG197)),  2)</f>
        <v>0</v>
      </c>
      <c r="I39" s="97">
        <v>0.21</v>
      </c>
      <c r="J39" s="87">
        <f>0</f>
        <v>0</v>
      </c>
      <c r="L39" s="33"/>
    </row>
    <row r="40" spans="2:12" s="1" customFormat="1" ht="14.45" hidden="1" customHeight="1">
      <c r="B40" s="33"/>
      <c r="E40" s="27" t="s">
        <v>51</v>
      </c>
      <c r="F40" s="87">
        <f>ROUND((SUM(BH131:BH197)),  2)</f>
        <v>0</v>
      </c>
      <c r="I40" s="97">
        <v>0.12</v>
      </c>
      <c r="J40" s="87">
        <f>0</f>
        <v>0</v>
      </c>
      <c r="L40" s="33"/>
    </row>
    <row r="41" spans="2:12" s="1" customFormat="1" ht="14.45" hidden="1" customHeight="1">
      <c r="B41" s="33"/>
      <c r="E41" s="27" t="s">
        <v>52</v>
      </c>
      <c r="F41" s="87">
        <f>ROUND((SUM(BI131:BI197)),  2)</f>
        <v>0</v>
      </c>
      <c r="I41" s="97">
        <v>0</v>
      </c>
      <c r="J41" s="87">
        <f>0</f>
        <v>0</v>
      </c>
      <c r="L41" s="33"/>
    </row>
    <row r="42" spans="2:12" s="1" customFormat="1" ht="6.95" customHeight="1">
      <c r="B42" s="33"/>
      <c r="L42" s="33"/>
    </row>
    <row r="43" spans="2:12" s="1" customFormat="1" ht="25.35" customHeight="1">
      <c r="B43" s="33"/>
      <c r="C43" s="98"/>
      <c r="D43" s="99" t="s">
        <v>53</v>
      </c>
      <c r="E43" s="58"/>
      <c r="F43" s="58"/>
      <c r="G43" s="100" t="s">
        <v>54</v>
      </c>
      <c r="H43" s="101" t="s">
        <v>55</v>
      </c>
      <c r="I43" s="58"/>
      <c r="J43" s="102">
        <f>SUM(J34:J41)</f>
        <v>0</v>
      </c>
      <c r="K43" s="103"/>
      <c r="L43" s="33"/>
    </row>
    <row r="44" spans="2:12" s="1" customFormat="1" ht="14.45" customHeight="1">
      <c r="B44" s="33"/>
      <c r="L44" s="33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12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12" s="1" customFormat="1" ht="24.95" customHeight="1">
      <c r="B82" s="33"/>
      <c r="C82" s="21" t="s">
        <v>114</v>
      </c>
      <c r="L82" s="33"/>
    </row>
    <row r="83" spans="2:12" s="1" customFormat="1" ht="6.95" customHeight="1">
      <c r="B83" s="33"/>
      <c r="L83" s="33"/>
    </row>
    <row r="84" spans="2:12" s="1" customFormat="1" ht="12" customHeight="1">
      <c r="B84" s="33"/>
      <c r="C84" s="27" t="s">
        <v>16</v>
      </c>
      <c r="L84" s="33"/>
    </row>
    <row r="85" spans="2:12" s="1" customFormat="1" ht="26.25" customHeight="1">
      <c r="B85" s="33"/>
      <c r="E85" s="240" t="str">
        <f>E7</f>
        <v>Realizace úspor energie – SŠ zahradnická a technická Litomyšl, historická budova A</v>
      </c>
      <c r="F85" s="241"/>
      <c r="G85" s="241"/>
      <c r="H85" s="241"/>
      <c r="L85" s="33"/>
    </row>
    <row r="86" spans="2:12" ht="12" customHeight="1">
      <c r="B86" s="20"/>
      <c r="C86" s="27" t="s">
        <v>112</v>
      </c>
      <c r="L86" s="20"/>
    </row>
    <row r="87" spans="2:12" ht="16.5" customHeight="1">
      <c r="B87" s="20"/>
      <c r="E87" s="240" t="s">
        <v>113</v>
      </c>
      <c r="F87" s="225"/>
      <c r="G87" s="225"/>
      <c r="H87" s="225"/>
      <c r="L87" s="20"/>
    </row>
    <row r="88" spans="2:12" ht="12" customHeight="1">
      <c r="B88" s="20"/>
      <c r="C88" s="27" t="s">
        <v>2527</v>
      </c>
      <c r="L88" s="20"/>
    </row>
    <row r="89" spans="2:12" s="1" customFormat="1" ht="16.5" customHeight="1">
      <c r="B89" s="33"/>
      <c r="E89" s="203" t="s">
        <v>2528</v>
      </c>
      <c r="F89" s="242"/>
      <c r="G89" s="242"/>
      <c r="H89" s="242"/>
      <c r="L89" s="33"/>
    </row>
    <row r="90" spans="2:12" s="1" customFormat="1" ht="12" customHeight="1">
      <c r="B90" s="33"/>
      <c r="C90" s="27" t="s">
        <v>2529</v>
      </c>
      <c r="L90" s="33"/>
    </row>
    <row r="91" spans="2:12" s="1" customFormat="1" ht="16.5" customHeight="1">
      <c r="B91" s="33"/>
      <c r="E91" s="197" t="str">
        <f>E13</f>
        <v>01 - Hromosvod</v>
      </c>
      <c r="F91" s="242"/>
      <c r="G91" s="242"/>
      <c r="H91" s="242"/>
      <c r="L91" s="33"/>
    </row>
    <row r="92" spans="2:12" s="1" customFormat="1" ht="6.95" customHeight="1">
      <c r="B92" s="33"/>
      <c r="L92" s="33"/>
    </row>
    <row r="93" spans="2:12" s="1" customFormat="1" ht="12" customHeight="1">
      <c r="B93" s="33"/>
      <c r="C93" s="27" t="s">
        <v>22</v>
      </c>
      <c r="F93" s="25" t="str">
        <f>F16</f>
        <v>T.G. Masaryka 659, 570 13 Litomyšl</v>
      </c>
      <c r="I93" s="27" t="s">
        <v>24</v>
      </c>
      <c r="J93" s="53" t="str">
        <f>IF(J16="","",J16)</f>
        <v>31. 8. 2025</v>
      </c>
      <c r="L93" s="33"/>
    </row>
    <row r="94" spans="2:12" s="1" customFormat="1" ht="6.95" customHeight="1">
      <c r="B94" s="33"/>
      <c r="L94" s="33"/>
    </row>
    <row r="95" spans="2:12" s="1" customFormat="1" ht="15.2" customHeight="1">
      <c r="B95" s="33"/>
      <c r="C95" s="27" t="s">
        <v>30</v>
      </c>
      <c r="F95" s="25" t="str">
        <f>E19</f>
        <v>Pardubický kraj</v>
      </c>
      <c r="I95" s="27" t="s">
        <v>36</v>
      </c>
      <c r="J95" s="31" t="str">
        <f>E25</f>
        <v>AZ OPTIMAL s.r.o.</v>
      </c>
      <c r="L95" s="33"/>
    </row>
    <row r="96" spans="2:12" s="1" customFormat="1" ht="15.2" customHeight="1">
      <c r="B96" s="33"/>
      <c r="C96" s="27" t="s">
        <v>34</v>
      </c>
      <c r="F96" s="25" t="str">
        <f>IF(E22="","",E22)</f>
        <v>Vyplň údaj</v>
      </c>
      <c r="I96" s="27" t="s">
        <v>40</v>
      </c>
      <c r="J96" s="31" t="str">
        <f>E28</f>
        <v xml:space="preserve"> </v>
      </c>
      <c r="L96" s="33"/>
    </row>
    <row r="97" spans="2:47" s="1" customFormat="1" ht="10.35" customHeight="1">
      <c r="B97" s="33"/>
      <c r="L97" s="33"/>
    </row>
    <row r="98" spans="2:47" s="1" customFormat="1" ht="29.25" customHeight="1">
      <c r="B98" s="33"/>
      <c r="C98" s="106" t="s">
        <v>115</v>
      </c>
      <c r="D98" s="98"/>
      <c r="E98" s="98"/>
      <c r="F98" s="98"/>
      <c r="G98" s="98"/>
      <c r="H98" s="98"/>
      <c r="I98" s="98"/>
      <c r="J98" s="107" t="s">
        <v>116</v>
      </c>
      <c r="K98" s="98"/>
      <c r="L98" s="33"/>
    </row>
    <row r="99" spans="2:47" s="1" customFormat="1" ht="10.35" customHeight="1">
      <c r="B99" s="33"/>
      <c r="L99" s="33"/>
    </row>
    <row r="100" spans="2:47" s="1" customFormat="1" ht="22.9" customHeight="1">
      <c r="B100" s="33"/>
      <c r="C100" s="108" t="s">
        <v>117</v>
      </c>
      <c r="J100" s="67">
        <f>J131</f>
        <v>0</v>
      </c>
      <c r="L100" s="33"/>
      <c r="AU100" s="17" t="s">
        <v>118</v>
      </c>
    </row>
    <row r="101" spans="2:47" s="8" customFormat="1" ht="24.95" customHeight="1">
      <c r="B101" s="109"/>
      <c r="D101" s="110" t="s">
        <v>128</v>
      </c>
      <c r="E101" s="111"/>
      <c r="F101" s="111"/>
      <c r="G101" s="111"/>
      <c r="H101" s="111"/>
      <c r="I101" s="111"/>
      <c r="J101" s="112">
        <f>J132</f>
        <v>0</v>
      </c>
      <c r="L101" s="109"/>
    </row>
    <row r="102" spans="2:47" s="9" customFormat="1" ht="19.899999999999999" customHeight="1">
      <c r="B102" s="113"/>
      <c r="D102" s="114" t="s">
        <v>134</v>
      </c>
      <c r="E102" s="115"/>
      <c r="F102" s="115"/>
      <c r="G102" s="115"/>
      <c r="H102" s="115"/>
      <c r="I102" s="115"/>
      <c r="J102" s="116">
        <f>J133</f>
        <v>0</v>
      </c>
      <c r="L102" s="113"/>
    </row>
    <row r="103" spans="2:47" s="9" customFormat="1" ht="14.85" customHeight="1">
      <c r="B103" s="113"/>
      <c r="D103" s="114" t="s">
        <v>2531</v>
      </c>
      <c r="E103" s="115"/>
      <c r="F103" s="115"/>
      <c r="G103" s="115"/>
      <c r="H103" s="115"/>
      <c r="I103" s="115"/>
      <c r="J103" s="116">
        <f>J134</f>
        <v>0</v>
      </c>
      <c r="L103" s="113"/>
    </row>
    <row r="104" spans="2:47" s="9" customFormat="1" ht="14.85" customHeight="1">
      <c r="B104" s="113"/>
      <c r="D104" s="114" t="s">
        <v>2532</v>
      </c>
      <c r="E104" s="115"/>
      <c r="F104" s="115"/>
      <c r="G104" s="115"/>
      <c r="H104" s="115"/>
      <c r="I104" s="115"/>
      <c r="J104" s="116">
        <f>J149</f>
        <v>0</v>
      </c>
      <c r="L104" s="113"/>
    </row>
    <row r="105" spans="2:47" s="9" customFormat="1" ht="14.85" customHeight="1">
      <c r="B105" s="113"/>
      <c r="D105" s="114" t="s">
        <v>2533</v>
      </c>
      <c r="E105" s="115"/>
      <c r="F105" s="115"/>
      <c r="G105" s="115"/>
      <c r="H105" s="115"/>
      <c r="I105" s="115"/>
      <c r="J105" s="116">
        <f>J165</f>
        <v>0</v>
      </c>
      <c r="L105" s="113"/>
    </row>
    <row r="106" spans="2:47" s="9" customFormat="1" ht="14.85" customHeight="1">
      <c r="B106" s="113"/>
      <c r="D106" s="114" t="s">
        <v>2534</v>
      </c>
      <c r="E106" s="115"/>
      <c r="F106" s="115"/>
      <c r="G106" s="115"/>
      <c r="H106" s="115"/>
      <c r="I106" s="115"/>
      <c r="J106" s="116">
        <f>J171</f>
        <v>0</v>
      </c>
      <c r="L106" s="113"/>
    </row>
    <row r="107" spans="2:47" s="9" customFormat="1" ht="14.85" customHeight="1">
      <c r="B107" s="113"/>
      <c r="D107" s="114" t="s">
        <v>2535</v>
      </c>
      <c r="E107" s="115"/>
      <c r="F107" s="115"/>
      <c r="G107" s="115"/>
      <c r="H107" s="115"/>
      <c r="I107" s="115"/>
      <c r="J107" s="116">
        <f>J193</f>
        <v>0</v>
      </c>
      <c r="L107" s="113"/>
    </row>
    <row r="108" spans="2:47" s="1" customFormat="1" ht="21.75" customHeight="1">
      <c r="B108" s="33"/>
      <c r="L108" s="33"/>
    </row>
    <row r="109" spans="2:47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3"/>
    </row>
    <row r="113" spans="2:12" s="1" customFormat="1" ht="6.95" customHeight="1"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33"/>
    </row>
    <row r="114" spans="2:12" s="1" customFormat="1" ht="24.95" customHeight="1">
      <c r="B114" s="33"/>
      <c r="C114" s="21" t="s">
        <v>147</v>
      </c>
      <c r="L114" s="33"/>
    </row>
    <row r="115" spans="2:12" s="1" customFormat="1" ht="6.95" customHeight="1">
      <c r="B115" s="33"/>
      <c r="L115" s="33"/>
    </row>
    <row r="116" spans="2:12" s="1" customFormat="1" ht="12" customHeight="1">
      <c r="B116" s="33"/>
      <c r="C116" s="27" t="s">
        <v>16</v>
      </c>
      <c r="L116" s="33"/>
    </row>
    <row r="117" spans="2:12" s="1" customFormat="1" ht="26.25" customHeight="1">
      <c r="B117" s="33"/>
      <c r="E117" s="240" t="str">
        <f>E7</f>
        <v>Realizace úspor energie – SŠ zahradnická a technická Litomyšl, historická budova A</v>
      </c>
      <c r="F117" s="241"/>
      <c r="G117" s="241"/>
      <c r="H117" s="241"/>
      <c r="L117" s="33"/>
    </row>
    <row r="118" spans="2:12" ht="12" customHeight="1">
      <c r="B118" s="20"/>
      <c r="C118" s="27" t="s">
        <v>112</v>
      </c>
      <c r="L118" s="20"/>
    </row>
    <row r="119" spans="2:12" ht="16.5" customHeight="1">
      <c r="B119" s="20"/>
      <c r="E119" s="240" t="s">
        <v>113</v>
      </c>
      <c r="F119" s="225"/>
      <c r="G119" s="225"/>
      <c r="H119" s="225"/>
      <c r="L119" s="20"/>
    </row>
    <row r="120" spans="2:12" ht="12" customHeight="1">
      <c r="B120" s="20"/>
      <c r="C120" s="27" t="s">
        <v>2527</v>
      </c>
      <c r="L120" s="20"/>
    </row>
    <row r="121" spans="2:12" s="1" customFormat="1" ht="16.5" customHeight="1">
      <c r="B121" s="33"/>
      <c r="E121" s="203" t="s">
        <v>2528</v>
      </c>
      <c r="F121" s="242"/>
      <c r="G121" s="242"/>
      <c r="H121" s="242"/>
      <c r="L121" s="33"/>
    </row>
    <row r="122" spans="2:12" s="1" customFormat="1" ht="12" customHeight="1">
      <c r="B122" s="33"/>
      <c r="C122" s="27" t="s">
        <v>2529</v>
      </c>
      <c r="L122" s="33"/>
    </row>
    <row r="123" spans="2:12" s="1" customFormat="1" ht="16.5" customHeight="1">
      <c r="B123" s="33"/>
      <c r="E123" s="197" t="str">
        <f>E13</f>
        <v>01 - Hromosvod</v>
      </c>
      <c r="F123" s="242"/>
      <c r="G123" s="242"/>
      <c r="H123" s="242"/>
      <c r="L123" s="33"/>
    </row>
    <row r="124" spans="2:12" s="1" customFormat="1" ht="6.95" customHeight="1">
      <c r="B124" s="33"/>
      <c r="L124" s="33"/>
    </row>
    <row r="125" spans="2:12" s="1" customFormat="1" ht="12" customHeight="1">
      <c r="B125" s="33"/>
      <c r="C125" s="27" t="s">
        <v>22</v>
      </c>
      <c r="F125" s="25" t="str">
        <f>F16</f>
        <v>T.G. Masaryka 659, 570 13 Litomyšl</v>
      </c>
      <c r="I125" s="27" t="s">
        <v>24</v>
      </c>
      <c r="J125" s="53" t="str">
        <f>IF(J16="","",J16)</f>
        <v>31. 8. 2025</v>
      </c>
      <c r="L125" s="33"/>
    </row>
    <row r="126" spans="2:12" s="1" customFormat="1" ht="6.95" customHeight="1">
      <c r="B126" s="33"/>
      <c r="L126" s="33"/>
    </row>
    <row r="127" spans="2:12" s="1" customFormat="1" ht="15.2" customHeight="1">
      <c r="B127" s="33"/>
      <c r="C127" s="27" t="s">
        <v>30</v>
      </c>
      <c r="F127" s="25" t="str">
        <f>E19</f>
        <v>Pardubický kraj</v>
      </c>
      <c r="I127" s="27" t="s">
        <v>36</v>
      </c>
      <c r="J127" s="31" t="str">
        <f>E25</f>
        <v>AZ OPTIMAL s.r.o.</v>
      </c>
      <c r="L127" s="33"/>
    </row>
    <row r="128" spans="2:12" s="1" customFormat="1" ht="15.2" customHeight="1">
      <c r="B128" s="33"/>
      <c r="C128" s="27" t="s">
        <v>34</v>
      </c>
      <c r="F128" s="25" t="str">
        <f>IF(E22="","",E22)</f>
        <v>Vyplň údaj</v>
      </c>
      <c r="I128" s="27" t="s">
        <v>40</v>
      </c>
      <c r="J128" s="31" t="str">
        <f>E28</f>
        <v xml:space="preserve"> </v>
      </c>
      <c r="L128" s="33"/>
    </row>
    <row r="129" spans="2:65" s="1" customFormat="1" ht="10.35" customHeight="1">
      <c r="B129" s="33"/>
      <c r="L129" s="33"/>
    </row>
    <row r="130" spans="2:65" s="10" customFormat="1" ht="29.25" customHeight="1">
      <c r="B130" s="117"/>
      <c r="C130" s="118" t="s">
        <v>148</v>
      </c>
      <c r="D130" s="119" t="s">
        <v>68</v>
      </c>
      <c r="E130" s="119" t="s">
        <v>64</v>
      </c>
      <c r="F130" s="119" t="s">
        <v>65</v>
      </c>
      <c r="G130" s="119" t="s">
        <v>149</v>
      </c>
      <c r="H130" s="119" t="s">
        <v>150</v>
      </c>
      <c r="I130" s="119" t="s">
        <v>151</v>
      </c>
      <c r="J130" s="119" t="s">
        <v>116</v>
      </c>
      <c r="K130" s="120" t="s">
        <v>152</v>
      </c>
      <c r="L130" s="117"/>
      <c r="M130" s="60" t="s">
        <v>1</v>
      </c>
      <c r="N130" s="61" t="s">
        <v>47</v>
      </c>
      <c r="O130" s="61" t="s">
        <v>153</v>
      </c>
      <c r="P130" s="61" t="s">
        <v>154</v>
      </c>
      <c r="Q130" s="61" t="s">
        <v>155</v>
      </c>
      <c r="R130" s="61" t="s">
        <v>156</v>
      </c>
      <c r="S130" s="61" t="s">
        <v>157</v>
      </c>
      <c r="T130" s="62" t="s">
        <v>158</v>
      </c>
    </row>
    <row r="131" spans="2:65" s="1" customFormat="1" ht="22.9" customHeight="1">
      <c r="B131" s="33"/>
      <c r="C131" s="65" t="s">
        <v>159</v>
      </c>
      <c r="J131" s="121">
        <f>BK131</f>
        <v>0</v>
      </c>
      <c r="L131" s="33"/>
      <c r="M131" s="63"/>
      <c r="N131" s="54"/>
      <c r="O131" s="54"/>
      <c r="P131" s="122">
        <f>P132</f>
        <v>0</v>
      </c>
      <c r="Q131" s="54"/>
      <c r="R131" s="122">
        <f>R132</f>
        <v>0</v>
      </c>
      <c r="S131" s="54"/>
      <c r="T131" s="123">
        <f>T132</f>
        <v>0</v>
      </c>
      <c r="AT131" s="17" t="s">
        <v>82</v>
      </c>
      <c r="AU131" s="17" t="s">
        <v>118</v>
      </c>
      <c r="BK131" s="124">
        <f>BK132</f>
        <v>0</v>
      </c>
    </row>
    <row r="132" spans="2:65" s="11" customFormat="1" ht="25.9" customHeight="1">
      <c r="B132" s="125"/>
      <c r="D132" s="126" t="s">
        <v>82</v>
      </c>
      <c r="E132" s="127" t="s">
        <v>766</v>
      </c>
      <c r="F132" s="127" t="s">
        <v>767</v>
      </c>
      <c r="I132" s="128"/>
      <c r="J132" s="129">
        <f>BK132</f>
        <v>0</v>
      </c>
      <c r="L132" s="125"/>
      <c r="M132" s="130"/>
      <c r="P132" s="131">
        <f>P133</f>
        <v>0</v>
      </c>
      <c r="R132" s="131">
        <f>R133</f>
        <v>0</v>
      </c>
      <c r="T132" s="132">
        <f>T133</f>
        <v>0</v>
      </c>
      <c r="AR132" s="126" t="s">
        <v>92</v>
      </c>
      <c r="AT132" s="133" t="s">
        <v>82</v>
      </c>
      <c r="AU132" s="133" t="s">
        <v>83</v>
      </c>
      <c r="AY132" s="126" t="s">
        <v>161</v>
      </c>
      <c r="BK132" s="134">
        <f>BK133</f>
        <v>0</v>
      </c>
    </row>
    <row r="133" spans="2:65" s="11" customFormat="1" ht="22.9" customHeight="1">
      <c r="B133" s="125"/>
      <c r="D133" s="126" t="s">
        <v>82</v>
      </c>
      <c r="E133" s="135" t="s">
        <v>1016</v>
      </c>
      <c r="F133" s="135" t="s">
        <v>1017</v>
      </c>
      <c r="I133" s="128"/>
      <c r="J133" s="136">
        <f>BK133</f>
        <v>0</v>
      </c>
      <c r="L133" s="125"/>
      <c r="M133" s="130"/>
      <c r="P133" s="131">
        <f>P134+P149+P165+P171+P193</f>
        <v>0</v>
      </c>
      <c r="R133" s="131">
        <f>R134+R149+R165+R171+R193</f>
        <v>0</v>
      </c>
      <c r="T133" s="132">
        <f>T134+T149+T165+T171+T193</f>
        <v>0</v>
      </c>
      <c r="AR133" s="126" t="s">
        <v>92</v>
      </c>
      <c r="AT133" s="133" t="s">
        <v>82</v>
      </c>
      <c r="AU133" s="133" t="s">
        <v>90</v>
      </c>
      <c r="AY133" s="126" t="s">
        <v>161</v>
      </c>
      <c r="BK133" s="134">
        <f>BK134+BK149+BK165+BK171+BK193</f>
        <v>0</v>
      </c>
    </row>
    <row r="134" spans="2:65" s="11" customFormat="1" ht="20.85" customHeight="1">
      <c r="B134" s="125"/>
      <c r="D134" s="126" t="s">
        <v>82</v>
      </c>
      <c r="E134" s="135" t="s">
        <v>2536</v>
      </c>
      <c r="F134" s="135" t="s">
        <v>2537</v>
      </c>
      <c r="I134" s="128"/>
      <c r="J134" s="136">
        <f>BK134</f>
        <v>0</v>
      </c>
      <c r="L134" s="125"/>
      <c r="M134" s="130"/>
      <c r="P134" s="131">
        <f>SUM(P135:P148)</f>
        <v>0</v>
      </c>
      <c r="R134" s="131">
        <f>SUM(R135:R148)</f>
        <v>0</v>
      </c>
      <c r="T134" s="132">
        <f>SUM(T135:T148)</f>
        <v>0</v>
      </c>
      <c r="AR134" s="126" t="s">
        <v>92</v>
      </c>
      <c r="AT134" s="133" t="s">
        <v>82</v>
      </c>
      <c r="AU134" s="133" t="s">
        <v>92</v>
      </c>
      <c r="AY134" s="126" t="s">
        <v>161</v>
      </c>
      <c r="BK134" s="134">
        <f>SUM(BK135:BK148)</f>
        <v>0</v>
      </c>
    </row>
    <row r="135" spans="2:65" s="1" customFormat="1" ht="37.9" customHeight="1">
      <c r="B135" s="33"/>
      <c r="C135" s="137" t="s">
        <v>90</v>
      </c>
      <c r="D135" s="137" t="s">
        <v>163</v>
      </c>
      <c r="E135" s="138" t="s">
        <v>2538</v>
      </c>
      <c r="F135" s="139" t="s">
        <v>2539</v>
      </c>
      <c r="G135" s="140" t="s">
        <v>301</v>
      </c>
      <c r="H135" s="141">
        <v>250</v>
      </c>
      <c r="I135" s="142"/>
      <c r="J135" s="143">
        <f t="shared" ref="J135:J148" si="0">ROUND(I135*H135,2)</f>
        <v>0</v>
      </c>
      <c r="K135" s="139" t="s">
        <v>230</v>
      </c>
      <c r="L135" s="33"/>
      <c r="M135" s="144" t="s">
        <v>1</v>
      </c>
      <c r="N135" s="145" t="s">
        <v>48</v>
      </c>
      <c r="P135" s="146">
        <f t="shared" ref="P135:P148" si="1">O135*H135</f>
        <v>0</v>
      </c>
      <c r="Q135" s="146">
        <v>0</v>
      </c>
      <c r="R135" s="146">
        <f t="shared" ref="R135:R148" si="2">Q135*H135</f>
        <v>0</v>
      </c>
      <c r="S135" s="146">
        <v>0</v>
      </c>
      <c r="T135" s="147">
        <f t="shared" ref="T135:T148" si="3">S135*H135</f>
        <v>0</v>
      </c>
      <c r="AR135" s="148" t="s">
        <v>242</v>
      </c>
      <c r="AT135" s="148" t="s">
        <v>163</v>
      </c>
      <c r="AU135" s="148" t="s">
        <v>100</v>
      </c>
      <c r="AY135" s="17" t="s">
        <v>161</v>
      </c>
      <c r="BE135" s="149">
        <f t="shared" ref="BE135:BE148" si="4">IF(N135="základní",J135,0)</f>
        <v>0</v>
      </c>
      <c r="BF135" s="149">
        <f t="shared" ref="BF135:BF148" si="5">IF(N135="snížená",J135,0)</f>
        <v>0</v>
      </c>
      <c r="BG135" s="149">
        <f t="shared" ref="BG135:BG148" si="6">IF(N135="zákl. přenesená",J135,0)</f>
        <v>0</v>
      </c>
      <c r="BH135" s="149">
        <f t="shared" ref="BH135:BH148" si="7">IF(N135="sníž. přenesená",J135,0)</f>
        <v>0</v>
      </c>
      <c r="BI135" s="149">
        <f t="shared" ref="BI135:BI148" si="8">IF(N135="nulová",J135,0)</f>
        <v>0</v>
      </c>
      <c r="BJ135" s="17" t="s">
        <v>90</v>
      </c>
      <c r="BK135" s="149">
        <f t="shared" ref="BK135:BK148" si="9">ROUND(I135*H135,2)</f>
        <v>0</v>
      </c>
      <c r="BL135" s="17" t="s">
        <v>242</v>
      </c>
      <c r="BM135" s="148" t="s">
        <v>2540</v>
      </c>
    </row>
    <row r="136" spans="2:65" s="1" customFormat="1" ht="24.2" customHeight="1">
      <c r="B136" s="33"/>
      <c r="C136" s="137" t="s">
        <v>92</v>
      </c>
      <c r="D136" s="137" t="s">
        <v>163</v>
      </c>
      <c r="E136" s="138" t="s">
        <v>2541</v>
      </c>
      <c r="F136" s="139" t="s">
        <v>2542</v>
      </c>
      <c r="G136" s="140" t="s">
        <v>301</v>
      </c>
      <c r="H136" s="141">
        <v>570</v>
      </c>
      <c r="I136" s="142"/>
      <c r="J136" s="143">
        <f t="shared" si="0"/>
        <v>0</v>
      </c>
      <c r="K136" s="139" t="s">
        <v>230</v>
      </c>
      <c r="L136" s="33"/>
      <c r="M136" s="144" t="s">
        <v>1</v>
      </c>
      <c r="N136" s="145" t="s">
        <v>48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242</v>
      </c>
      <c r="AT136" s="148" t="s">
        <v>163</v>
      </c>
      <c r="AU136" s="148" t="s">
        <v>100</v>
      </c>
      <c r="AY136" s="17" t="s">
        <v>161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7" t="s">
        <v>90</v>
      </c>
      <c r="BK136" s="149">
        <f t="shared" si="9"/>
        <v>0</v>
      </c>
      <c r="BL136" s="17" t="s">
        <v>242</v>
      </c>
      <c r="BM136" s="148" t="s">
        <v>2543</v>
      </c>
    </row>
    <row r="137" spans="2:65" s="1" customFormat="1" ht="21.75" customHeight="1">
      <c r="B137" s="33"/>
      <c r="C137" s="137" t="s">
        <v>100</v>
      </c>
      <c r="D137" s="137" t="s">
        <v>163</v>
      </c>
      <c r="E137" s="138" t="s">
        <v>2544</v>
      </c>
      <c r="F137" s="139" t="s">
        <v>2545</v>
      </c>
      <c r="G137" s="140" t="s">
        <v>245</v>
      </c>
      <c r="H137" s="141">
        <v>2</v>
      </c>
      <c r="I137" s="142"/>
      <c r="J137" s="143">
        <f t="shared" si="0"/>
        <v>0</v>
      </c>
      <c r="K137" s="139" t="s">
        <v>230</v>
      </c>
      <c r="L137" s="33"/>
      <c r="M137" s="144" t="s">
        <v>1</v>
      </c>
      <c r="N137" s="145" t="s">
        <v>48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242</v>
      </c>
      <c r="AT137" s="148" t="s">
        <v>163</v>
      </c>
      <c r="AU137" s="148" t="s">
        <v>100</v>
      </c>
      <c r="AY137" s="17" t="s">
        <v>161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7" t="s">
        <v>90</v>
      </c>
      <c r="BK137" s="149">
        <f t="shared" si="9"/>
        <v>0</v>
      </c>
      <c r="BL137" s="17" t="s">
        <v>242</v>
      </c>
      <c r="BM137" s="148" t="s">
        <v>2546</v>
      </c>
    </row>
    <row r="138" spans="2:65" s="1" customFormat="1" ht="21.75" customHeight="1">
      <c r="B138" s="33"/>
      <c r="C138" s="137" t="s">
        <v>168</v>
      </c>
      <c r="D138" s="137" t="s">
        <v>163</v>
      </c>
      <c r="E138" s="138" t="s">
        <v>2547</v>
      </c>
      <c r="F138" s="139" t="s">
        <v>2548</v>
      </c>
      <c r="G138" s="140" t="s">
        <v>245</v>
      </c>
      <c r="H138" s="141">
        <v>6</v>
      </c>
      <c r="I138" s="142"/>
      <c r="J138" s="143">
        <f t="shared" si="0"/>
        <v>0</v>
      </c>
      <c r="K138" s="139" t="s">
        <v>230</v>
      </c>
      <c r="L138" s="33"/>
      <c r="M138" s="144" t="s">
        <v>1</v>
      </c>
      <c r="N138" s="145" t="s">
        <v>48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242</v>
      </c>
      <c r="AT138" s="148" t="s">
        <v>163</v>
      </c>
      <c r="AU138" s="148" t="s">
        <v>100</v>
      </c>
      <c r="AY138" s="17" t="s">
        <v>161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7" t="s">
        <v>90</v>
      </c>
      <c r="BK138" s="149">
        <f t="shared" si="9"/>
        <v>0</v>
      </c>
      <c r="BL138" s="17" t="s">
        <v>242</v>
      </c>
      <c r="BM138" s="148" t="s">
        <v>2549</v>
      </c>
    </row>
    <row r="139" spans="2:65" s="1" customFormat="1" ht="24.2" customHeight="1">
      <c r="B139" s="33"/>
      <c r="C139" s="137" t="s">
        <v>185</v>
      </c>
      <c r="D139" s="137" t="s">
        <v>163</v>
      </c>
      <c r="E139" s="138" t="s">
        <v>2550</v>
      </c>
      <c r="F139" s="139" t="s">
        <v>2551</v>
      </c>
      <c r="G139" s="140" t="s">
        <v>245</v>
      </c>
      <c r="H139" s="141">
        <v>70</v>
      </c>
      <c r="I139" s="142"/>
      <c r="J139" s="143">
        <f t="shared" si="0"/>
        <v>0</v>
      </c>
      <c r="K139" s="139" t="s">
        <v>230</v>
      </c>
      <c r="L139" s="33"/>
      <c r="M139" s="144" t="s">
        <v>1</v>
      </c>
      <c r="N139" s="145" t="s">
        <v>48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242</v>
      </c>
      <c r="AT139" s="148" t="s">
        <v>163</v>
      </c>
      <c r="AU139" s="148" t="s">
        <v>100</v>
      </c>
      <c r="AY139" s="17" t="s">
        <v>161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7" t="s">
        <v>90</v>
      </c>
      <c r="BK139" s="149">
        <f t="shared" si="9"/>
        <v>0</v>
      </c>
      <c r="BL139" s="17" t="s">
        <v>242</v>
      </c>
      <c r="BM139" s="148" t="s">
        <v>2552</v>
      </c>
    </row>
    <row r="140" spans="2:65" s="1" customFormat="1" ht="24.2" customHeight="1">
      <c r="B140" s="33"/>
      <c r="C140" s="137" t="s">
        <v>191</v>
      </c>
      <c r="D140" s="137" t="s">
        <v>163</v>
      </c>
      <c r="E140" s="138" t="s">
        <v>2553</v>
      </c>
      <c r="F140" s="139" t="s">
        <v>2554</v>
      </c>
      <c r="G140" s="140" t="s">
        <v>245</v>
      </c>
      <c r="H140" s="141">
        <v>40</v>
      </c>
      <c r="I140" s="142"/>
      <c r="J140" s="143">
        <f t="shared" si="0"/>
        <v>0</v>
      </c>
      <c r="K140" s="139" t="s">
        <v>230</v>
      </c>
      <c r="L140" s="33"/>
      <c r="M140" s="144" t="s">
        <v>1</v>
      </c>
      <c r="N140" s="145" t="s">
        <v>48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242</v>
      </c>
      <c r="AT140" s="148" t="s">
        <v>163</v>
      </c>
      <c r="AU140" s="148" t="s">
        <v>100</v>
      </c>
      <c r="AY140" s="17" t="s">
        <v>161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7" t="s">
        <v>90</v>
      </c>
      <c r="BK140" s="149">
        <f t="shared" si="9"/>
        <v>0</v>
      </c>
      <c r="BL140" s="17" t="s">
        <v>242</v>
      </c>
      <c r="BM140" s="148" t="s">
        <v>2555</v>
      </c>
    </row>
    <row r="141" spans="2:65" s="1" customFormat="1" ht="24.2" customHeight="1">
      <c r="B141" s="33"/>
      <c r="C141" s="137" t="s">
        <v>198</v>
      </c>
      <c r="D141" s="137" t="s">
        <v>163</v>
      </c>
      <c r="E141" s="138" t="s">
        <v>2556</v>
      </c>
      <c r="F141" s="139" t="s">
        <v>2557</v>
      </c>
      <c r="G141" s="140" t="s">
        <v>245</v>
      </c>
      <c r="H141" s="141">
        <v>14</v>
      </c>
      <c r="I141" s="142"/>
      <c r="J141" s="143">
        <f t="shared" si="0"/>
        <v>0</v>
      </c>
      <c r="K141" s="139" t="s">
        <v>230</v>
      </c>
      <c r="L141" s="33"/>
      <c r="M141" s="144" t="s">
        <v>1</v>
      </c>
      <c r="N141" s="145" t="s">
        <v>48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242</v>
      </c>
      <c r="AT141" s="148" t="s">
        <v>163</v>
      </c>
      <c r="AU141" s="148" t="s">
        <v>100</v>
      </c>
      <c r="AY141" s="17" t="s">
        <v>161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7" t="s">
        <v>90</v>
      </c>
      <c r="BK141" s="149">
        <f t="shared" si="9"/>
        <v>0</v>
      </c>
      <c r="BL141" s="17" t="s">
        <v>242</v>
      </c>
      <c r="BM141" s="148" t="s">
        <v>2558</v>
      </c>
    </row>
    <row r="142" spans="2:65" s="1" customFormat="1" ht="21.75" customHeight="1">
      <c r="B142" s="33"/>
      <c r="C142" s="137" t="s">
        <v>203</v>
      </c>
      <c r="D142" s="137" t="s">
        <v>163</v>
      </c>
      <c r="E142" s="138" t="s">
        <v>2559</v>
      </c>
      <c r="F142" s="139" t="s">
        <v>2560</v>
      </c>
      <c r="G142" s="140" t="s">
        <v>245</v>
      </c>
      <c r="H142" s="141">
        <v>14</v>
      </c>
      <c r="I142" s="142"/>
      <c r="J142" s="143">
        <f t="shared" si="0"/>
        <v>0</v>
      </c>
      <c r="K142" s="139" t="s">
        <v>230</v>
      </c>
      <c r="L142" s="33"/>
      <c r="M142" s="144" t="s">
        <v>1</v>
      </c>
      <c r="N142" s="145" t="s">
        <v>48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242</v>
      </c>
      <c r="AT142" s="148" t="s">
        <v>163</v>
      </c>
      <c r="AU142" s="148" t="s">
        <v>100</v>
      </c>
      <c r="AY142" s="17" t="s">
        <v>161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7" t="s">
        <v>90</v>
      </c>
      <c r="BK142" s="149">
        <f t="shared" si="9"/>
        <v>0</v>
      </c>
      <c r="BL142" s="17" t="s">
        <v>242</v>
      </c>
      <c r="BM142" s="148" t="s">
        <v>2561</v>
      </c>
    </row>
    <row r="143" spans="2:65" s="1" customFormat="1" ht="16.5" customHeight="1">
      <c r="B143" s="33"/>
      <c r="C143" s="137" t="s">
        <v>208</v>
      </c>
      <c r="D143" s="137" t="s">
        <v>163</v>
      </c>
      <c r="E143" s="138" t="s">
        <v>2562</v>
      </c>
      <c r="F143" s="139" t="s">
        <v>2563</v>
      </c>
      <c r="G143" s="140" t="s">
        <v>245</v>
      </c>
      <c r="H143" s="141">
        <v>22</v>
      </c>
      <c r="I143" s="142"/>
      <c r="J143" s="143">
        <f t="shared" si="0"/>
        <v>0</v>
      </c>
      <c r="K143" s="139" t="s">
        <v>230</v>
      </c>
      <c r="L143" s="33"/>
      <c r="M143" s="144" t="s">
        <v>1</v>
      </c>
      <c r="N143" s="145" t="s">
        <v>48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242</v>
      </c>
      <c r="AT143" s="148" t="s">
        <v>163</v>
      </c>
      <c r="AU143" s="148" t="s">
        <v>100</v>
      </c>
      <c r="AY143" s="17" t="s">
        <v>161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7" t="s">
        <v>90</v>
      </c>
      <c r="BK143" s="149">
        <f t="shared" si="9"/>
        <v>0</v>
      </c>
      <c r="BL143" s="17" t="s">
        <v>242</v>
      </c>
      <c r="BM143" s="148" t="s">
        <v>2564</v>
      </c>
    </row>
    <row r="144" spans="2:65" s="1" customFormat="1" ht="24.2" customHeight="1">
      <c r="B144" s="33"/>
      <c r="C144" s="137" t="s">
        <v>213</v>
      </c>
      <c r="D144" s="137" t="s">
        <v>163</v>
      </c>
      <c r="E144" s="138" t="s">
        <v>2565</v>
      </c>
      <c r="F144" s="139" t="s">
        <v>2566</v>
      </c>
      <c r="G144" s="140" t="s">
        <v>301</v>
      </c>
      <c r="H144" s="141">
        <v>40</v>
      </c>
      <c r="I144" s="142"/>
      <c r="J144" s="143">
        <f t="shared" si="0"/>
        <v>0</v>
      </c>
      <c r="K144" s="139" t="s">
        <v>230</v>
      </c>
      <c r="L144" s="33"/>
      <c r="M144" s="144" t="s">
        <v>1</v>
      </c>
      <c r="N144" s="145" t="s">
        <v>48</v>
      </c>
      <c r="P144" s="146">
        <f t="shared" si="1"/>
        <v>0</v>
      </c>
      <c r="Q144" s="146">
        <v>0</v>
      </c>
      <c r="R144" s="146">
        <f t="shared" si="2"/>
        <v>0</v>
      </c>
      <c r="S144" s="146">
        <v>0</v>
      </c>
      <c r="T144" s="147">
        <f t="shared" si="3"/>
        <v>0</v>
      </c>
      <c r="AR144" s="148" t="s">
        <v>242</v>
      </c>
      <c r="AT144" s="148" t="s">
        <v>163</v>
      </c>
      <c r="AU144" s="148" t="s">
        <v>100</v>
      </c>
      <c r="AY144" s="17" t="s">
        <v>161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7" t="s">
        <v>90</v>
      </c>
      <c r="BK144" s="149">
        <f t="shared" si="9"/>
        <v>0</v>
      </c>
      <c r="BL144" s="17" t="s">
        <v>242</v>
      </c>
      <c r="BM144" s="148" t="s">
        <v>2567</v>
      </c>
    </row>
    <row r="145" spans="2:65" s="1" customFormat="1" ht="24.2" customHeight="1">
      <c r="B145" s="33"/>
      <c r="C145" s="137" t="s">
        <v>218</v>
      </c>
      <c r="D145" s="137" t="s">
        <v>163</v>
      </c>
      <c r="E145" s="138" t="s">
        <v>2568</v>
      </c>
      <c r="F145" s="139" t="s">
        <v>2569</v>
      </c>
      <c r="G145" s="140" t="s">
        <v>301</v>
      </c>
      <c r="H145" s="141">
        <v>20</v>
      </c>
      <c r="I145" s="142"/>
      <c r="J145" s="143">
        <f t="shared" si="0"/>
        <v>0</v>
      </c>
      <c r="K145" s="139" t="s">
        <v>230</v>
      </c>
      <c r="L145" s="33"/>
      <c r="M145" s="144" t="s">
        <v>1</v>
      </c>
      <c r="N145" s="145" t="s">
        <v>48</v>
      </c>
      <c r="P145" s="146">
        <f t="shared" si="1"/>
        <v>0</v>
      </c>
      <c r="Q145" s="146">
        <v>0</v>
      </c>
      <c r="R145" s="146">
        <f t="shared" si="2"/>
        <v>0</v>
      </c>
      <c r="S145" s="146">
        <v>0</v>
      </c>
      <c r="T145" s="147">
        <f t="shared" si="3"/>
        <v>0</v>
      </c>
      <c r="AR145" s="148" t="s">
        <v>242</v>
      </c>
      <c r="AT145" s="148" t="s">
        <v>163</v>
      </c>
      <c r="AU145" s="148" t="s">
        <v>100</v>
      </c>
      <c r="AY145" s="17" t="s">
        <v>161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7" t="s">
        <v>90</v>
      </c>
      <c r="BK145" s="149">
        <f t="shared" si="9"/>
        <v>0</v>
      </c>
      <c r="BL145" s="17" t="s">
        <v>242</v>
      </c>
      <c r="BM145" s="148" t="s">
        <v>2570</v>
      </c>
    </row>
    <row r="146" spans="2:65" s="1" customFormat="1" ht="16.5" customHeight="1">
      <c r="B146" s="33"/>
      <c r="C146" s="137" t="s">
        <v>8</v>
      </c>
      <c r="D146" s="137" t="s">
        <v>163</v>
      </c>
      <c r="E146" s="138" t="s">
        <v>2571</v>
      </c>
      <c r="F146" s="139" t="s">
        <v>2572</v>
      </c>
      <c r="G146" s="140" t="s">
        <v>245</v>
      </c>
      <c r="H146" s="141">
        <v>1</v>
      </c>
      <c r="I146" s="142"/>
      <c r="J146" s="143">
        <f t="shared" si="0"/>
        <v>0</v>
      </c>
      <c r="K146" s="139" t="s">
        <v>230</v>
      </c>
      <c r="L146" s="33"/>
      <c r="M146" s="144" t="s">
        <v>1</v>
      </c>
      <c r="N146" s="145" t="s">
        <v>48</v>
      </c>
      <c r="P146" s="146">
        <f t="shared" si="1"/>
        <v>0</v>
      </c>
      <c r="Q146" s="146">
        <v>0</v>
      </c>
      <c r="R146" s="146">
        <f t="shared" si="2"/>
        <v>0</v>
      </c>
      <c r="S146" s="146">
        <v>0</v>
      </c>
      <c r="T146" s="147">
        <f t="shared" si="3"/>
        <v>0</v>
      </c>
      <c r="AR146" s="148" t="s">
        <v>242</v>
      </c>
      <c r="AT146" s="148" t="s">
        <v>163</v>
      </c>
      <c r="AU146" s="148" t="s">
        <v>100</v>
      </c>
      <c r="AY146" s="17" t="s">
        <v>161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17" t="s">
        <v>90</v>
      </c>
      <c r="BK146" s="149">
        <f t="shared" si="9"/>
        <v>0</v>
      </c>
      <c r="BL146" s="17" t="s">
        <v>242</v>
      </c>
      <c r="BM146" s="148" t="s">
        <v>2573</v>
      </c>
    </row>
    <row r="147" spans="2:65" s="1" customFormat="1" ht="16.5" customHeight="1">
      <c r="B147" s="33"/>
      <c r="C147" s="137" t="s">
        <v>227</v>
      </c>
      <c r="D147" s="137" t="s">
        <v>163</v>
      </c>
      <c r="E147" s="138" t="s">
        <v>2574</v>
      </c>
      <c r="F147" s="139" t="s">
        <v>2575</v>
      </c>
      <c r="G147" s="140" t="s">
        <v>245</v>
      </c>
      <c r="H147" s="141">
        <v>2</v>
      </c>
      <c r="I147" s="142"/>
      <c r="J147" s="143">
        <f t="shared" si="0"/>
        <v>0</v>
      </c>
      <c r="K147" s="139" t="s">
        <v>230</v>
      </c>
      <c r="L147" s="33"/>
      <c r="M147" s="144" t="s">
        <v>1</v>
      </c>
      <c r="N147" s="145" t="s">
        <v>48</v>
      </c>
      <c r="P147" s="146">
        <f t="shared" si="1"/>
        <v>0</v>
      </c>
      <c r="Q147" s="146">
        <v>0</v>
      </c>
      <c r="R147" s="146">
        <f t="shared" si="2"/>
        <v>0</v>
      </c>
      <c r="S147" s="146">
        <v>0</v>
      </c>
      <c r="T147" s="147">
        <f t="shared" si="3"/>
        <v>0</v>
      </c>
      <c r="AR147" s="148" t="s">
        <v>242</v>
      </c>
      <c r="AT147" s="148" t="s">
        <v>163</v>
      </c>
      <c r="AU147" s="148" t="s">
        <v>100</v>
      </c>
      <c r="AY147" s="17" t="s">
        <v>161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7" t="s">
        <v>90</v>
      </c>
      <c r="BK147" s="149">
        <f t="shared" si="9"/>
        <v>0</v>
      </c>
      <c r="BL147" s="17" t="s">
        <v>242</v>
      </c>
      <c r="BM147" s="148" t="s">
        <v>2576</v>
      </c>
    </row>
    <row r="148" spans="2:65" s="1" customFormat="1" ht="16.5" customHeight="1">
      <c r="B148" s="33"/>
      <c r="C148" s="137" t="s">
        <v>232</v>
      </c>
      <c r="D148" s="137" t="s">
        <v>163</v>
      </c>
      <c r="E148" s="138" t="s">
        <v>2577</v>
      </c>
      <c r="F148" s="139" t="s">
        <v>2578</v>
      </c>
      <c r="G148" s="140" t="s">
        <v>301</v>
      </c>
      <c r="H148" s="141">
        <v>210</v>
      </c>
      <c r="I148" s="142"/>
      <c r="J148" s="143">
        <f t="shared" si="0"/>
        <v>0</v>
      </c>
      <c r="K148" s="139" t="s">
        <v>230</v>
      </c>
      <c r="L148" s="33"/>
      <c r="M148" s="144" t="s">
        <v>1</v>
      </c>
      <c r="N148" s="145" t="s">
        <v>48</v>
      </c>
      <c r="P148" s="146">
        <f t="shared" si="1"/>
        <v>0</v>
      </c>
      <c r="Q148" s="146">
        <v>0</v>
      </c>
      <c r="R148" s="146">
        <f t="shared" si="2"/>
        <v>0</v>
      </c>
      <c r="S148" s="146">
        <v>0</v>
      </c>
      <c r="T148" s="147">
        <f t="shared" si="3"/>
        <v>0</v>
      </c>
      <c r="AR148" s="148" t="s">
        <v>242</v>
      </c>
      <c r="AT148" s="148" t="s">
        <v>163</v>
      </c>
      <c r="AU148" s="148" t="s">
        <v>100</v>
      </c>
      <c r="AY148" s="17" t="s">
        <v>161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7" t="s">
        <v>90</v>
      </c>
      <c r="BK148" s="149">
        <f t="shared" si="9"/>
        <v>0</v>
      </c>
      <c r="BL148" s="17" t="s">
        <v>242</v>
      </c>
      <c r="BM148" s="148" t="s">
        <v>2579</v>
      </c>
    </row>
    <row r="149" spans="2:65" s="11" customFormat="1" ht="20.85" customHeight="1">
      <c r="B149" s="125"/>
      <c r="D149" s="126" t="s">
        <v>82</v>
      </c>
      <c r="E149" s="135" t="s">
        <v>2580</v>
      </c>
      <c r="F149" s="135" t="s">
        <v>2581</v>
      </c>
      <c r="I149" s="128"/>
      <c r="J149" s="136">
        <f>BK149</f>
        <v>0</v>
      </c>
      <c r="L149" s="125"/>
      <c r="M149" s="130"/>
      <c r="P149" s="131">
        <f>SUM(P150:P164)</f>
        <v>0</v>
      </c>
      <c r="R149" s="131">
        <f>SUM(R150:R164)</f>
        <v>0</v>
      </c>
      <c r="T149" s="132">
        <f>SUM(T150:T164)</f>
        <v>0</v>
      </c>
      <c r="AR149" s="126" t="s">
        <v>92</v>
      </c>
      <c r="AT149" s="133" t="s">
        <v>82</v>
      </c>
      <c r="AU149" s="133" t="s">
        <v>92</v>
      </c>
      <c r="AY149" s="126" t="s">
        <v>161</v>
      </c>
      <c r="BK149" s="134">
        <f>SUM(BK150:BK164)</f>
        <v>0</v>
      </c>
    </row>
    <row r="150" spans="2:65" s="1" customFormat="1" ht="24.2" customHeight="1">
      <c r="B150" s="33"/>
      <c r="C150" s="137" t="s">
        <v>238</v>
      </c>
      <c r="D150" s="137" t="s">
        <v>163</v>
      </c>
      <c r="E150" s="138" t="s">
        <v>2582</v>
      </c>
      <c r="F150" s="139" t="s">
        <v>2583</v>
      </c>
      <c r="G150" s="140" t="s">
        <v>166</v>
      </c>
      <c r="H150" s="141">
        <v>3.5</v>
      </c>
      <c r="I150" s="142"/>
      <c r="J150" s="143">
        <f t="shared" ref="J150:J164" si="10">ROUND(I150*H150,2)</f>
        <v>0</v>
      </c>
      <c r="K150" s="139" t="s">
        <v>230</v>
      </c>
      <c r="L150" s="33"/>
      <c r="M150" s="144" t="s">
        <v>1</v>
      </c>
      <c r="N150" s="145" t="s">
        <v>48</v>
      </c>
      <c r="P150" s="146">
        <f t="shared" ref="P150:P164" si="11">O150*H150</f>
        <v>0</v>
      </c>
      <c r="Q150" s="146">
        <v>0</v>
      </c>
      <c r="R150" s="146">
        <f t="shared" ref="R150:R164" si="12">Q150*H150</f>
        <v>0</v>
      </c>
      <c r="S150" s="146">
        <v>0</v>
      </c>
      <c r="T150" s="147">
        <f t="shared" ref="T150:T164" si="13">S150*H150</f>
        <v>0</v>
      </c>
      <c r="AR150" s="148" t="s">
        <v>242</v>
      </c>
      <c r="AT150" s="148" t="s">
        <v>163</v>
      </c>
      <c r="AU150" s="148" t="s">
        <v>100</v>
      </c>
      <c r="AY150" s="17" t="s">
        <v>161</v>
      </c>
      <c r="BE150" s="149">
        <f t="shared" ref="BE150:BE164" si="14">IF(N150="základní",J150,0)</f>
        <v>0</v>
      </c>
      <c r="BF150" s="149">
        <f t="shared" ref="BF150:BF164" si="15">IF(N150="snížená",J150,0)</f>
        <v>0</v>
      </c>
      <c r="BG150" s="149">
        <f t="shared" ref="BG150:BG164" si="16">IF(N150="zákl. přenesená",J150,0)</f>
        <v>0</v>
      </c>
      <c r="BH150" s="149">
        <f t="shared" ref="BH150:BH164" si="17">IF(N150="sníž. přenesená",J150,0)</f>
        <v>0</v>
      </c>
      <c r="BI150" s="149">
        <f t="shared" ref="BI150:BI164" si="18">IF(N150="nulová",J150,0)</f>
        <v>0</v>
      </c>
      <c r="BJ150" s="17" t="s">
        <v>90</v>
      </c>
      <c r="BK150" s="149">
        <f t="shared" ref="BK150:BK164" si="19">ROUND(I150*H150,2)</f>
        <v>0</v>
      </c>
      <c r="BL150" s="17" t="s">
        <v>242</v>
      </c>
      <c r="BM150" s="148" t="s">
        <v>2584</v>
      </c>
    </row>
    <row r="151" spans="2:65" s="1" customFormat="1" ht="16.5" customHeight="1">
      <c r="B151" s="33"/>
      <c r="C151" s="137" t="s">
        <v>242</v>
      </c>
      <c r="D151" s="137" t="s">
        <v>163</v>
      </c>
      <c r="E151" s="138" t="s">
        <v>2585</v>
      </c>
      <c r="F151" s="139" t="s">
        <v>2586</v>
      </c>
      <c r="G151" s="140" t="s">
        <v>166</v>
      </c>
      <c r="H151" s="141">
        <v>3.5</v>
      </c>
      <c r="I151" s="142"/>
      <c r="J151" s="143">
        <f t="shared" si="10"/>
        <v>0</v>
      </c>
      <c r="K151" s="139" t="s">
        <v>230</v>
      </c>
      <c r="L151" s="33"/>
      <c r="M151" s="144" t="s">
        <v>1</v>
      </c>
      <c r="N151" s="145" t="s">
        <v>48</v>
      </c>
      <c r="P151" s="146">
        <f t="shared" si="11"/>
        <v>0</v>
      </c>
      <c r="Q151" s="146">
        <v>0</v>
      </c>
      <c r="R151" s="146">
        <f t="shared" si="12"/>
        <v>0</v>
      </c>
      <c r="S151" s="146">
        <v>0</v>
      </c>
      <c r="T151" s="147">
        <f t="shared" si="13"/>
        <v>0</v>
      </c>
      <c r="AR151" s="148" t="s">
        <v>242</v>
      </c>
      <c r="AT151" s="148" t="s">
        <v>163</v>
      </c>
      <c r="AU151" s="148" t="s">
        <v>100</v>
      </c>
      <c r="AY151" s="17" t="s">
        <v>161</v>
      </c>
      <c r="BE151" s="149">
        <f t="shared" si="14"/>
        <v>0</v>
      </c>
      <c r="BF151" s="149">
        <f t="shared" si="15"/>
        <v>0</v>
      </c>
      <c r="BG151" s="149">
        <f t="shared" si="16"/>
        <v>0</v>
      </c>
      <c r="BH151" s="149">
        <f t="shared" si="17"/>
        <v>0</v>
      </c>
      <c r="BI151" s="149">
        <f t="shared" si="18"/>
        <v>0</v>
      </c>
      <c r="BJ151" s="17" t="s">
        <v>90</v>
      </c>
      <c r="BK151" s="149">
        <f t="shared" si="19"/>
        <v>0</v>
      </c>
      <c r="BL151" s="17" t="s">
        <v>242</v>
      </c>
      <c r="BM151" s="148" t="s">
        <v>2587</v>
      </c>
    </row>
    <row r="152" spans="2:65" s="1" customFormat="1" ht="24.2" customHeight="1">
      <c r="B152" s="33"/>
      <c r="C152" s="137" t="s">
        <v>246</v>
      </c>
      <c r="D152" s="137" t="s">
        <v>163</v>
      </c>
      <c r="E152" s="138" t="s">
        <v>2588</v>
      </c>
      <c r="F152" s="139" t="s">
        <v>2589</v>
      </c>
      <c r="G152" s="140" t="s">
        <v>301</v>
      </c>
      <c r="H152" s="141">
        <v>230</v>
      </c>
      <c r="I152" s="142"/>
      <c r="J152" s="143">
        <f t="shared" si="10"/>
        <v>0</v>
      </c>
      <c r="K152" s="139" t="s">
        <v>230</v>
      </c>
      <c r="L152" s="33"/>
      <c r="M152" s="144" t="s">
        <v>1</v>
      </c>
      <c r="N152" s="145" t="s">
        <v>48</v>
      </c>
      <c r="P152" s="146">
        <f t="shared" si="11"/>
        <v>0</v>
      </c>
      <c r="Q152" s="146">
        <v>0</v>
      </c>
      <c r="R152" s="146">
        <f t="shared" si="12"/>
        <v>0</v>
      </c>
      <c r="S152" s="146">
        <v>0</v>
      </c>
      <c r="T152" s="147">
        <f t="shared" si="13"/>
        <v>0</v>
      </c>
      <c r="AR152" s="148" t="s">
        <v>242</v>
      </c>
      <c r="AT152" s="148" t="s">
        <v>163</v>
      </c>
      <c r="AU152" s="148" t="s">
        <v>100</v>
      </c>
      <c r="AY152" s="17" t="s">
        <v>161</v>
      </c>
      <c r="BE152" s="149">
        <f t="shared" si="14"/>
        <v>0</v>
      </c>
      <c r="BF152" s="149">
        <f t="shared" si="15"/>
        <v>0</v>
      </c>
      <c r="BG152" s="149">
        <f t="shared" si="16"/>
        <v>0</v>
      </c>
      <c r="BH152" s="149">
        <f t="shared" si="17"/>
        <v>0</v>
      </c>
      <c r="BI152" s="149">
        <f t="shared" si="18"/>
        <v>0</v>
      </c>
      <c r="BJ152" s="17" t="s">
        <v>90</v>
      </c>
      <c r="BK152" s="149">
        <f t="shared" si="19"/>
        <v>0</v>
      </c>
      <c r="BL152" s="17" t="s">
        <v>242</v>
      </c>
      <c r="BM152" s="148" t="s">
        <v>2590</v>
      </c>
    </row>
    <row r="153" spans="2:65" s="1" customFormat="1" ht="24.2" customHeight="1">
      <c r="B153" s="33"/>
      <c r="C153" s="137" t="s">
        <v>251</v>
      </c>
      <c r="D153" s="137" t="s">
        <v>163</v>
      </c>
      <c r="E153" s="138" t="s">
        <v>2591</v>
      </c>
      <c r="F153" s="139" t="s">
        <v>2592</v>
      </c>
      <c r="G153" s="140" t="s">
        <v>301</v>
      </c>
      <c r="H153" s="141">
        <v>230</v>
      </c>
      <c r="I153" s="142"/>
      <c r="J153" s="143">
        <f t="shared" si="10"/>
        <v>0</v>
      </c>
      <c r="K153" s="139" t="s">
        <v>230</v>
      </c>
      <c r="L153" s="33"/>
      <c r="M153" s="144" t="s">
        <v>1</v>
      </c>
      <c r="N153" s="145" t="s">
        <v>48</v>
      </c>
      <c r="P153" s="146">
        <f t="shared" si="11"/>
        <v>0</v>
      </c>
      <c r="Q153" s="146">
        <v>0</v>
      </c>
      <c r="R153" s="146">
        <f t="shared" si="12"/>
        <v>0</v>
      </c>
      <c r="S153" s="146">
        <v>0</v>
      </c>
      <c r="T153" s="147">
        <f t="shared" si="13"/>
        <v>0</v>
      </c>
      <c r="AR153" s="148" t="s">
        <v>242</v>
      </c>
      <c r="AT153" s="148" t="s">
        <v>163</v>
      </c>
      <c r="AU153" s="148" t="s">
        <v>100</v>
      </c>
      <c r="AY153" s="17" t="s">
        <v>161</v>
      </c>
      <c r="BE153" s="149">
        <f t="shared" si="14"/>
        <v>0</v>
      </c>
      <c r="BF153" s="149">
        <f t="shared" si="15"/>
        <v>0</v>
      </c>
      <c r="BG153" s="149">
        <f t="shared" si="16"/>
        <v>0</v>
      </c>
      <c r="BH153" s="149">
        <f t="shared" si="17"/>
        <v>0</v>
      </c>
      <c r="BI153" s="149">
        <f t="shared" si="18"/>
        <v>0</v>
      </c>
      <c r="BJ153" s="17" t="s">
        <v>90</v>
      </c>
      <c r="BK153" s="149">
        <f t="shared" si="19"/>
        <v>0</v>
      </c>
      <c r="BL153" s="17" t="s">
        <v>242</v>
      </c>
      <c r="BM153" s="148" t="s">
        <v>2593</v>
      </c>
    </row>
    <row r="154" spans="2:65" s="1" customFormat="1" ht="16.5" customHeight="1">
      <c r="B154" s="33"/>
      <c r="C154" s="137" t="s">
        <v>254</v>
      </c>
      <c r="D154" s="137" t="s">
        <v>163</v>
      </c>
      <c r="E154" s="138" t="s">
        <v>2594</v>
      </c>
      <c r="F154" s="139" t="s">
        <v>2595</v>
      </c>
      <c r="G154" s="140" t="s">
        <v>188</v>
      </c>
      <c r="H154" s="141">
        <v>20</v>
      </c>
      <c r="I154" s="142"/>
      <c r="J154" s="143">
        <f t="shared" si="10"/>
        <v>0</v>
      </c>
      <c r="K154" s="139" t="s">
        <v>230</v>
      </c>
      <c r="L154" s="33"/>
      <c r="M154" s="144" t="s">
        <v>1</v>
      </c>
      <c r="N154" s="145" t="s">
        <v>48</v>
      </c>
      <c r="P154" s="146">
        <f t="shared" si="11"/>
        <v>0</v>
      </c>
      <c r="Q154" s="146">
        <v>0</v>
      </c>
      <c r="R154" s="146">
        <f t="shared" si="12"/>
        <v>0</v>
      </c>
      <c r="S154" s="146">
        <v>0</v>
      </c>
      <c r="T154" s="147">
        <f t="shared" si="13"/>
        <v>0</v>
      </c>
      <c r="AR154" s="148" t="s">
        <v>242</v>
      </c>
      <c r="AT154" s="148" t="s">
        <v>163</v>
      </c>
      <c r="AU154" s="148" t="s">
        <v>100</v>
      </c>
      <c r="AY154" s="17" t="s">
        <v>161</v>
      </c>
      <c r="BE154" s="149">
        <f t="shared" si="14"/>
        <v>0</v>
      </c>
      <c r="BF154" s="149">
        <f t="shared" si="15"/>
        <v>0</v>
      </c>
      <c r="BG154" s="149">
        <f t="shared" si="16"/>
        <v>0</v>
      </c>
      <c r="BH154" s="149">
        <f t="shared" si="17"/>
        <v>0</v>
      </c>
      <c r="BI154" s="149">
        <f t="shared" si="18"/>
        <v>0</v>
      </c>
      <c r="BJ154" s="17" t="s">
        <v>90</v>
      </c>
      <c r="BK154" s="149">
        <f t="shared" si="19"/>
        <v>0</v>
      </c>
      <c r="BL154" s="17" t="s">
        <v>242</v>
      </c>
      <c r="BM154" s="148" t="s">
        <v>2596</v>
      </c>
    </row>
    <row r="155" spans="2:65" s="1" customFormat="1" ht="16.5" customHeight="1">
      <c r="B155" s="33"/>
      <c r="C155" s="137" t="s">
        <v>257</v>
      </c>
      <c r="D155" s="137" t="s">
        <v>163</v>
      </c>
      <c r="E155" s="138" t="s">
        <v>2597</v>
      </c>
      <c r="F155" s="139" t="s">
        <v>2598</v>
      </c>
      <c r="G155" s="140" t="s">
        <v>188</v>
      </c>
      <c r="H155" s="141">
        <v>20</v>
      </c>
      <c r="I155" s="142"/>
      <c r="J155" s="143">
        <f t="shared" si="10"/>
        <v>0</v>
      </c>
      <c r="K155" s="139" t="s">
        <v>230</v>
      </c>
      <c r="L155" s="33"/>
      <c r="M155" s="144" t="s">
        <v>1</v>
      </c>
      <c r="N155" s="145" t="s">
        <v>48</v>
      </c>
      <c r="P155" s="146">
        <f t="shared" si="11"/>
        <v>0</v>
      </c>
      <c r="Q155" s="146">
        <v>0</v>
      </c>
      <c r="R155" s="146">
        <f t="shared" si="12"/>
        <v>0</v>
      </c>
      <c r="S155" s="146">
        <v>0</v>
      </c>
      <c r="T155" s="147">
        <f t="shared" si="13"/>
        <v>0</v>
      </c>
      <c r="AR155" s="148" t="s">
        <v>242</v>
      </c>
      <c r="AT155" s="148" t="s">
        <v>163</v>
      </c>
      <c r="AU155" s="148" t="s">
        <v>100</v>
      </c>
      <c r="AY155" s="17" t="s">
        <v>161</v>
      </c>
      <c r="BE155" s="149">
        <f t="shared" si="14"/>
        <v>0</v>
      </c>
      <c r="BF155" s="149">
        <f t="shared" si="15"/>
        <v>0</v>
      </c>
      <c r="BG155" s="149">
        <f t="shared" si="16"/>
        <v>0</v>
      </c>
      <c r="BH155" s="149">
        <f t="shared" si="17"/>
        <v>0</v>
      </c>
      <c r="BI155" s="149">
        <f t="shared" si="18"/>
        <v>0</v>
      </c>
      <c r="BJ155" s="17" t="s">
        <v>90</v>
      </c>
      <c r="BK155" s="149">
        <f t="shared" si="19"/>
        <v>0</v>
      </c>
      <c r="BL155" s="17" t="s">
        <v>242</v>
      </c>
      <c r="BM155" s="148" t="s">
        <v>2599</v>
      </c>
    </row>
    <row r="156" spans="2:65" s="1" customFormat="1" ht="16.5" customHeight="1">
      <c r="B156" s="33"/>
      <c r="C156" s="137" t="s">
        <v>7</v>
      </c>
      <c r="D156" s="137" t="s">
        <v>163</v>
      </c>
      <c r="E156" s="138" t="s">
        <v>2600</v>
      </c>
      <c r="F156" s="139" t="s">
        <v>2601</v>
      </c>
      <c r="G156" s="140" t="s">
        <v>1002</v>
      </c>
      <c r="H156" s="141">
        <v>1</v>
      </c>
      <c r="I156" s="142"/>
      <c r="J156" s="143">
        <f t="shared" si="10"/>
        <v>0</v>
      </c>
      <c r="K156" s="139" t="s">
        <v>230</v>
      </c>
      <c r="L156" s="33"/>
      <c r="M156" s="144" t="s">
        <v>1</v>
      </c>
      <c r="N156" s="145" t="s">
        <v>48</v>
      </c>
      <c r="P156" s="146">
        <f t="shared" si="11"/>
        <v>0</v>
      </c>
      <c r="Q156" s="146">
        <v>0</v>
      </c>
      <c r="R156" s="146">
        <f t="shared" si="12"/>
        <v>0</v>
      </c>
      <c r="S156" s="146">
        <v>0</v>
      </c>
      <c r="T156" s="147">
        <f t="shared" si="13"/>
        <v>0</v>
      </c>
      <c r="AR156" s="148" t="s">
        <v>242</v>
      </c>
      <c r="AT156" s="148" t="s">
        <v>163</v>
      </c>
      <c r="AU156" s="148" t="s">
        <v>100</v>
      </c>
      <c r="AY156" s="17" t="s">
        <v>161</v>
      </c>
      <c r="BE156" s="149">
        <f t="shared" si="14"/>
        <v>0</v>
      </c>
      <c r="BF156" s="149">
        <f t="shared" si="15"/>
        <v>0</v>
      </c>
      <c r="BG156" s="149">
        <f t="shared" si="16"/>
        <v>0</v>
      </c>
      <c r="BH156" s="149">
        <f t="shared" si="17"/>
        <v>0</v>
      </c>
      <c r="BI156" s="149">
        <f t="shared" si="18"/>
        <v>0</v>
      </c>
      <c r="BJ156" s="17" t="s">
        <v>90</v>
      </c>
      <c r="BK156" s="149">
        <f t="shared" si="19"/>
        <v>0</v>
      </c>
      <c r="BL156" s="17" t="s">
        <v>242</v>
      </c>
      <c r="BM156" s="148" t="s">
        <v>2602</v>
      </c>
    </row>
    <row r="157" spans="2:65" s="1" customFormat="1" ht="24.2" customHeight="1">
      <c r="B157" s="33"/>
      <c r="C157" s="137" t="s">
        <v>263</v>
      </c>
      <c r="D157" s="137" t="s">
        <v>163</v>
      </c>
      <c r="E157" s="138" t="s">
        <v>2603</v>
      </c>
      <c r="F157" s="139" t="s">
        <v>2604</v>
      </c>
      <c r="G157" s="140" t="s">
        <v>1002</v>
      </c>
      <c r="H157" s="141">
        <v>1</v>
      </c>
      <c r="I157" s="142"/>
      <c r="J157" s="143">
        <f t="shared" si="10"/>
        <v>0</v>
      </c>
      <c r="K157" s="139" t="s">
        <v>230</v>
      </c>
      <c r="L157" s="33"/>
      <c r="M157" s="144" t="s">
        <v>1</v>
      </c>
      <c r="N157" s="145" t="s">
        <v>48</v>
      </c>
      <c r="P157" s="146">
        <f t="shared" si="11"/>
        <v>0</v>
      </c>
      <c r="Q157" s="146">
        <v>0</v>
      </c>
      <c r="R157" s="146">
        <f t="shared" si="12"/>
        <v>0</v>
      </c>
      <c r="S157" s="146">
        <v>0</v>
      </c>
      <c r="T157" s="147">
        <f t="shared" si="13"/>
        <v>0</v>
      </c>
      <c r="AR157" s="148" t="s">
        <v>242</v>
      </c>
      <c r="AT157" s="148" t="s">
        <v>163</v>
      </c>
      <c r="AU157" s="148" t="s">
        <v>100</v>
      </c>
      <c r="AY157" s="17" t="s">
        <v>161</v>
      </c>
      <c r="BE157" s="149">
        <f t="shared" si="14"/>
        <v>0</v>
      </c>
      <c r="BF157" s="149">
        <f t="shared" si="15"/>
        <v>0</v>
      </c>
      <c r="BG157" s="149">
        <f t="shared" si="16"/>
        <v>0</v>
      </c>
      <c r="BH157" s="149">
        <f t="shared" si="17"/>
        <v>0</v>
      </c>
      <c r="BI157" s="149">
        <f t="shared" si="18"/>
        <v>0</v>
      </c>
      <c r="BJ157" s="17" t="s">
        <v>90</v>
      </c>
      <c r="BK157" s="149">
        <f t="shared" si="19"/>
        <v>0</v>
      </c>
      <c r="BL157" s="17" t="s">
        <v>242</v>
      </c>
      <c r="BM157" s="148" t="s">
        <v>2605</v>
      </c>
    </row>
    <row r="158" spans="2:65" s="1" customFormat="1" ht="16.5" customHeight="1">
      <c r="B158" s="33"/>
      <c r="C158" s="137" t="s">
        <v>267</v>
      </c>
      <c r="D158" s="137" t="s">
        <v>163</v>
      </c>
      <c r="E158" s="138" t="s">
        <v>2606</v>
      </c>
      <c r="F158" s="139" t="s">
        <v>2607</v>
      </c>
      <c r="G158" s="140" t="s">
        <v>188</v>
      </c>
      <c r="H158" s="141">
        <v>50</v>
      </c>
      <c r="I158" s="142"/>
      <c r="J158" s="143">
        <f t="shared" si="10"/>
        <v>0</v>
      </c>
      <c r="K158" s="139" t="s">
        <v>230</v>
      </c>
      <c r="L158" s="33"/>
      <c r="M158" s="144" t="s">
        <v>1</v>
      </c>
      <c r="N158" s="145" t="s">
        <v>48</v>
      </c>
      <c r="P158" s="146">
        <f t="shared" si="11"/>
        <v>0</v>
      </c>
      <c r="Q158" s="146">
        <v>0</v>
      </c>
      <c r="R158" s="146">
        <f t="shared" si="12"/>
        <v>0</v>
      </c>
      <c r="S158" s="146">
        <v>0</v>
      </c>
      <c r="T158" s="147">
        <f t="shared" si="13"/>
        <v>0</v>
      </c>
      <c r="AR158" s="148" t="s">
        <v>242</v>
      </c>
      <c r="AT158" s="148" t="s">
        <v>163</v>
      </c>
      <c r="AU158" s="148" t="s">
        <v>100</v>
      </c>
      <c r="AY158" s="17" t="s">
        <v>161</v>
      </c>
      <c r="BE158" s="149">
        <f t="shared" si="14"/>
        <v>0</v>
      </c>
      <c r="BF158" s="149">
        <f t="shared" si="15"/>
        <v>0</v>
      </c>
      <c r="BG158" s="149">
        <f t="shared" si="16"/>
        <v>0</v>
      </c>
      <c r="BH158" s="149">
        <f t="shared" si="17"/>
        <v>0</v>
      </c>
      <c r="BI158" s="149">
        <f t="shared" si="18"/>
        <v>0</v>
      </c>
      <c r="BJ158" s="17" t="s">
        <v>90</v>
      </c>
      <c r="BK158" s="149">
        <f t="shared" si="19"/>
        <v>0</v>
      </c>
      <c r="BL158" s="17" t="s">
        <v>242</v>
      </c>
      <c r="BM158" s="148" t="s">
        <v>2608</v>
      </c>
    </row>
    <row r="159" spans="2:65" s="1" customFormat="1" ht="16.5" customHeight="1">
      <c r="B159" s="33"/>
      <c r="C159" s="137" t="s">
        <v>273</v>
      </c>
      <c r="D159" s="137" t="s">
        <v>163</v>
      </c>
      <c r="E159" s="138" t="s">
        <v>2609</v>
      </c>
      <c r="F159" s="139" t="s">
        <v>2610</v>
      </c>
      <c r="G159" s="140" t="s">
        <v>301</v>
      </c>
      <c r="H159" s="141">
        <v>300</v>
      </c>
      <c r="I159" s="142"/>
      <c r="J159" s="143">
        <f t="shared" si="10"/>
        <v>0</v>
      </c>
      <c r="K159" s="139" t="s">
        <v>230</v>
      </c>
      <c r="L159" s="33"/>
      <c r="M159" s="144" t="s">
        <v>1</v>
      </c>
      <c r="N159" s="145" t="s">
        <v>48</v>
      </c>
      <c r="P159" s="146">
        <f t="shared" si="11"/>
        <v>0</v>
      </c>
      <c r="Q159" s="146">
        <v>0</v>
      </c>
      <c r="R159" s="146">
        <f t="shared" si="12"/>
        <v>0</v>
      </c>
      <c r="S159" s="146">
        <v>0</v>
      </c>
      <c r="T159" s="147">
        <f t="shared" si="13"/>
        <v>0</v>
      </c>
      <c r="AR159" s="148" t="s">
        <v>242</v>
      </c>
      <c r="AT159" s="148" t="s">
        <v>163</v>
      </c>
      <c r="AU159" s="148" t="s">
        <v>100</v>
      </c>
      <c r="AY159" s="17" t="s">
        <v>161</v>
      </c>
      <c r="BE159" s="149">
        <f t="shared" si="14"/>
        <v>0</v>
      </c>
      <c r="BF159" s="149">
        <f t="shared" si="15"/>
        <v>0</v>
      </c>
      <c r="BG159" s="149">
        <f t="shared" si="16"/>
        <v>0</v>
      </c>
      <c r="BH159" s="149">
        <f t="shared" si="17"/>
        <v>0</v>
      </c>
      <c r="BI159" s="149">
        <f t="shared" si="18"/>
        <v>0</v>
      </c>
      <c r="BJ159" s="17" t="s">
        <v>90</v>
      </c>
      <c r="BK159" s="149">
        <f t="shared" si="19"/>
        <v>0</v>
      </c>
      <c r="BL159" s="17" t="s">
        <v>242</v>
      </c>
      <c r="BM159" s="148" t="s">
        <v>2611</v>
      </c>
    </row>
    <row r="160" spans="2:65" s="1" customFormat="1" ht="16.5" customHeight="1">
      <c r="B160" s="33"/>
      <c r="C160" s="137" t="s">
        <v>278</v>
      </c>
      <c r="D160" s="137" t="s">
        <v>163</v>
      </c>
      <c r="E160" s="138" t="s">
        <v>2612</v>
      </c>
      <c r="F160" s="139" t="s">
        <v>2613</v>
      </c>
      <c r="G160" s="140" t="s">
        <v>166</v>
      </c>
      <c r="H160" s="141">
        <v>6</v>
      </c>
      <c r="I160" s="142"/>
      <c r="J160" s="143">
        <f t="shared" si="10"/>
        <v>0</v>
      </c>
      <c r="K160" s="139" t="s">
        <v>230</v>
      </c>
      <c r="L160" s="33"/>
      <c r="M160" s="144" t="s">
        <v>1</v>
      </c>
      <c r="N160" s="145" t="s">
        <v>48</v>
      </c>
      <c r="P160" s="146">
        <f t="shared" si="11"/>
        <v>0</v>
      </c>
      <c r="Q160" s="146">
        <v>0</v>
      </c>
      <c r="R160" s="146">
        <f t="shared" si="12"/>
        <v>0</v>
      </c>
      <c r="S160" s="146">
        <v>0</v>
      </c>
      <c r="T160" s="147">
        <f t="shared" si="13"/>
        <v>0</v>
      </c>
      <c r="AR160" s="148" t="s">
        <v>242</v>
      </c>
      <c r="AT160" s="148" t="s">
        <v>163</v>
      </c>
      <c r="AU160" s="148" t="s">
        <v>100</v>
      </c>
      <c r="AY160" s="17" t="s">
        <v>161</v>
      </c>
      <c r="BE160" s="149">
        <f t="shared" si="14"/>
        <v>0</v>
      </c>
      <c r="BF160" s="149">
        <f t="shared" si="15"/>
        <v>0</v>
      </c>
      <c r="BG160" s="149">
        <f t="shared" si="16"/>
        <v>0</v>
      </c>
      <c r="BH160" s="149">
        <f t="shared" si="17"/>
        <v>0</v>
      </c>
      <c r="BI160" s="149">
        <f t="shared" si="18"/>
        <v>0</v>
      </c>
      <c r="BJ160" s="17" t="s">
        <v>90</v>
      </c>
      <c r="BK160" s="149">
        <f t="shared" si="19"/>
        <v>0</v>
      </c>
      <c r="BL160" s="17" t="s">
        <v>242</v>
      </c>
      <c r="BM160" s="148" t="s">
        <v>2614</v>
      </c>
    </row>
    <row r="161" spans="2:65" s="1" customFormat="1" ht="16.5" customHeight="1">
      <c r="B161" s="33"/>
      <c r="C161" s="137" t="s">
        <v>284</v>
      </c>
      <c r="D161" s="137" t="s">
        <v>163</v>
      </c>
      <c r="E161" s="138" t="s">
        <v>2615</v>
      </c>
      <c r="F161" s="139" t="s">
        <v>2616</v>
      </c>
      <c r="G161" s="140" t="s">
        <v>188</v>
      </c>
      <c r="H161" s="141">
        <v>50</v>
      </c>
      <c r="I161" s="142"/>
      <c r="J161" s="143">
        <f t="shared" si="10"/>
        <v>0</v>
      </c>
      <c r="K161" s="139" t="s">
        <v>230</v>
      </c>
      <c r="L161" s="33"/>
      <c r="M161" s="144" t="s">
        <v>1</v>
      </c>
      <c r="N161" s="145" t="s">
        <v>48</v>
      </c>
      <c r="P161" s="146">
        <f t="shared" si="11"/>
        <v>0</v>
      </c>
      <c r="Q161" s="146">
        <v>0</v>
      </c>
      <c r="R161" s="146">
        <f t="shared" si="12"/>
        <v>0</v>
      </c>
      <c r="S161" s="146">
        <v>0</v>
      </c>
      <c r="T161" s="147">
        <f t="shared" si="13"/>
        <v>0</v>
      </c>
      <c r="AR161" s="148" t="s">
        <v>242</v>
      </c>
      <c r="AT161" s="148" t="s">
        <v>163</v>
      </c>
      <c r="AU161" s="148" t="s">
        <v>100</v>
      </c>
      <c r="AY161" s="17" t="s">
        <v>161</v>
      </c>
      <c r="BE161" s="149">
        <f t="shared" si="14"/>
        <v>0</v>
      </c>
      <c r="BF161" s="149">
        <f t="shared" si="15"/>
        <v>0</v>
      </c>
      <c r="BG161" s="149">
        <f t="shared" si="16"/>
        <v>0</v>
      </c>
      <c r="BH161" s="149">
        <f t="shared" si="17"/>
        <v>0</v>
      </c>
      <c r="BI161" s="149">
        <f t="shared" si="18"/>
        <v>0</v>
      </c>
      <c r="BJ161" s="17" t="s">
        <v>90</v>
      </c>
      <c r="BK161" s="149">
        <f t="shared" si="19"/>
        <v>0</v>
      </c>
      <c r="BL161" s="17" t="s">
        <v>242</v>
      </c>
      <c r="BM161" s="148" t="s">
        <v>2617</v>
      </c>
    </row>
    <row r="162" spans="2:65" s="1" customFormat="1" ht="16.5" customHeight="1">
      <c r="B162" s="33"/>
      <c r="C162" s="137" t="s">
        <v>291</v>
      </c>
      <c r="D162" s="137" t="s">
        <v>163</v>
      </c>
      <c r="E162" s="138" t="s">
        <v>2618</v>
      </c>
      <c r="F162" s="139" t="s">
        <v>2619</v>
      </c>
      <c r="G162" s="140" t="s">
        <v>188</v>
      </c>
      <c r="H162" s="141">
        <v>50</v>
      </c>
      <c r="I162" s="142"/>
      <c r="J162" s="143">
        <f t="shared" si="10"/>
        <v>0</v>
      </c>
      <c r="K162" s="139" t="s">
        <v>230</v>
      </c>
      <c r="L162" s="33"/>
      <c r="M162" s="144" t="s">
        <v>1</v>
      </c>
      <c r="N162" s="145" t="s">
        <v>48</v>
      </c>
      <c r="P162" s="146">
        <f t="shared" si="11"/>
        <v>0</v>
      </c>
      <c r="Q162" s="146">
        <v>0</v>
      </c>
      <c r="R162" s="146">
        <f t="shared" si="12"/>
        <v>0</v>
      </c>
      <c r="S162" s="146">
        <v>0</v>
      </c>
      <c r="T162" s="147">
        <f t="shared" si="13"/>
        <v>0</v>
      </c>
      <c r="AR162" s="148" t="s">
        <v>242</v>
      </c>
      <c r="AT162" s="148" t="s">
        <v>163</v>
      </c>
      <c r="AU162" s="148" t="s">
        <v>100</v>
      </c>
      <c r="AY162" s="17" t="s">
        <v>161</v>
      </c>
      <c r="BE162" s="149">
        <f t="shared" si="14"/>
        <v>0</v>
      </c>
      <c r="BF162" s="149">
        <f t="shared" si="15"/>
        <v>0</v>
      </c>
      <c r="BG162" s="149">
        <f t="shared" si="16"/>
        <v>0</v>
      </c>
      <c r="BH162" s="149">
        <f t="shared" si="17"/>
        <v>0</v>
      </c>
      <c r="BI162" s="149">
        <f t="shared" si="18"/>
        <v>0</v>
      </c>
      <c r="BJ162" s="17" t="s">
        <v>90</v>
      </c>
      <c r="BK162" s="149">
        <f t="shared" si="19"/>
        <v>0</v>
      </c>
      <c r="BL162" s="17" t="s">
        <v>242</v>
      </c>
      <c r="BM162" s="148" t="s">
        <v>2620</v>
      </c>
    </row>
    <row r="163" spans="2:65" s="1" customFormat="1" ht="16.5" customHeight="1">
      <c r="B163" s="33"/>
      <c r="C163" s="137" t="s">
        <v>295</v>
      </c>
      <c r="D163" s="137" t="s">
        <v>163</v>
      </c>
      <c r="E163" s="138" t="s">
        <v>2621</v>
      </c>
      <c r="F163" s="139" t="s">
        <v>2622</v>
      </c>
      <c r="G163" s="140" t="s">
        <v>188</v>
      </c>
      <c r="H163" s="141">
        <v>50</v>
      </c>
      <c r="I163" s="142"/>
      <c r="J163" s="143">
        <f t="shared" si="10"/>
        <v>0</v>
      </c>
      <c r="K163" s="139" t="s">
        <v>230</v>
      </c>
      <c r="L163" s="33"/>
      <c r="M163" s="144" t="s">
        <v>1</v>
      </c>
      <c r="N163" s="145" t="s">
        <v>48</v>
      </c>
      <c r="P163" s="146">
        <f t="shared" si="11"/>
        <v>0</v>
      </c>
      <c r="Q163" s="146">
        <v>0</v>
      </c>
      <c r="R163" s="146">
        <f t="shared" si="12"/>
        <v>0</v>
      </c>
      <c r="S163" s="146">
        <v>0</v>
      </c>
      <c r="T163" s="147">
        <f t="shared" si="13"/>
        <v>0</v>
      </c>
      <c r="AR163" s="148" t="s">
        <v>242</v>
      </c>
      <c r="AT163" s="148" t="s">
        <v>163</v>
      </c>
      <c r="AU163" s="148" t="s">
        <v>100</v>
      </c>
      <c r="AY163" s="17" t="s">
        <v>161</v>
      </c>
      <c r="BE163" s="149">
        <f t="shared" si="14"/>
        <v>0</v>
      </c>
      <c r="BF163" s="149">
        <f t="shared" si="15"/>
        <v>0</v>
      </c>
      <c r="BG163" s="149">
        <f t="shared" si="16"/>
        <v>0</v>
      </c>
      <c r="BH163" s="149">
        <f t="shared" si="17"/>
        <v>0</v>
      </c>
      <c r="BI163" s="149">
        <f t="shared" si="18"/>
        <v>0</v>
      </c>
      <c r="BJ163" s="17" t="s">
        <v>90</v>
      </c>
      <c r="BK163" s="149">
        <f t="shared" si="19"/>
        <v>0</v>
      </c>
      <c r="BL163" s="17" t="s">
        <v>242</v>
      </c>
      <c r="BM163" s="148" t="s">
        <v>2623</v>
      </c>
    </row>
    <row r="164" spans="2:65" s="1" customFormat="1" ht="16.5" customHeight="1">
      <c r="B164" s="33"/>
      <c r="C164" s="137" t="s">
        <v>298</v>
      </c>
      <c r="D164" s="137" t="s">
        <v>163</v>
      </c>
      <c r="E164" s="138" t="s">
        <v>2624</v>
      </c>
      <c r="F164" s="139" t="s">
        <v>2625</v>
      </c>
      <c r="G164" s="140" t="s">
        <v>245</v>
      </c>
      <c r="H164" s="141">
        <v>28</v>
      </c>
      <c r="I164" s="142"/>
      <c r="J164" s="143">
        <f t="shared" si="10"/>
        <v>0</v>
      </c>
      <c r="K164" s="139" t="s">
        <v>230</v>
      </c>
      <c r="L164" s="33"/>
      <c r="M164" s="144" t="s">
        <v>1</v>
      </c>
      <c r="N164" s="145" t="s">
        <v>48</v>
      </c>
      <c r="P164" s="146">
        <f t="shared" si="11"/>
        <v>0</v>
      </c>
      <c r="Q164" s="146">
        <v>0</v>
      </c>
      <c r="R164" s="146">
        <f t="shared" si="12"/>
        <v>0</v>
      </c>
      <c r="S164" s="146">
        <v>0</v>
      </c>
      <c r="T164" s="147">
        <f t="shared" si="13"/>
        <v>0</v>
      </c>
      <c r="AR164" s="148" t="s">
        <v>242</v>
      </c>
      <c r="AT164" s="148" t="s">
        <v>163</v>
      </c>
      <c r="AU164" s="148" t="s">
        <v>100</v>
      </c>
      <c r="AY164" s="17" t="s">
        <v>161</v>
      </c>
      <c r="BE164" s="149">
        <f t="shared" si="14"/>
        <v>0</v>
      </c>
      <c r="BF164" s="149">
        <f t="shared" si="15"/>
        <v>0</v>
      </c>
      <c r="BG164" s="149">
        <f t="shared" si="16"/>
        <v>0</v>
      </c>
      <c r="BH164" s="149">
        <f t="shared" si="17"/>
        <v>0</v>
      </c>
      <c r="BI164" s="149">
        <f t="shared" si="18"/>
        <v>0</v>
      </c>
      <c r="BJ164" s="17" t="s">
        <v>90</v>
      </c>
      <c r="BK164" s="149">
        <f t="shared" si="19"/>
        <v>0</v>
      </c>
      <c r="BL164" s="17" t="s">
        <v>242</v>
      </c>
      <c r="BM164" s="148" t="s">
        <v>2626</v>
      </c>
    </row>
    <row r="165" spans="2:65" s="11" customFormat="1" ht="20.85" customHeight="1">
      <c r="B165" s="125"/>
      <c r="D165" s="126" t="s">
        <v>82</v>
      </c>
      <c r="E165" s="135" t="s">
        <v>2627</v>
      </c>
      <c r="F165" s="135" t="s">
        <v>2628</v>
      </c>
      <c r="I165" s="128"/>
      <c r="J165" s="136">
        <f>BK165</f>
        <v>0</v>
      </c>
      <c r="L165" s="125"/>
      <c r="M165" s="130"/>
      <c r="P165" s="131">
        <f>SUM(P166:P170)</f>
        <v>0</v>
      </c>
      <c r="R165" s="131">
        <f>SUM(R166:R170)</f>
        <v>0</v>
      </c>
      <c r="T165" s="132">
        <f>SUM(T166:T170)</f>
        <v>0</v>
      </c>
      <c r="AR165" s="126" t="s">
        <v>92</v>
      </c>
      <c r="AT165" s="133" t="s">
        <v>82</v>
      </c>
      <c r="AU165" s="133" t="s">
        <v>92</v>
      </c>
      <c r="AY165" s="126" t="s">
        <v>161</v>
      </c>
      <c r="BK165" s="134">
        <f>SUM(BK166:BK170)</f>
        <v>0</v>
      </c>
    </row>
    <row r="166" spans="2:65" s="1" customFormat="1" ht="16.5" customHeight="1">
      <c r="B166" s="33"/>
      <c r="C166" s="137" t="s">
        <v>304</v>
      </c>
      <c r="D166" s="137" t="s">
        <v>163</v>
      </c>
      <c r="E166" s="138" t="s">
        <v>2629</v>
      </c>
      <c r="F166" s="139" t="s">
        <v>2630</v>
      </c>
      <c r="G166" s="140" t="s">
        <v>301</v>
      </c>
      <c r="H166" s="141">
        <v>500</v>
      </c>
      <c r="I166" s="142"/>
      <c r="J166" s="143">
        <f>ROUND(I166*H166,2)</f>
        <v>0</v>
      </c>
      <c r="K166" s="139" t="s">
        <v>230</v>
      </c>
      <c r="L166" s="33"/>
      <c r="M166" s="144" t="s">
        <v>1</v>
      </c>
      <c r="N166" s="145" t="s">
        <v>48</v>
      </c>
      <c r="P166" s="146">
        <f>O166*H166</f>
        <v>0</v>
      </c>
      <c r="Q166" s="146">
        <v>0</v>
      </c>
      <c r="R166" s="146">
        <f>Q166*H166</f>
        <v>0</v>
      </c>
      <c r="S166" s="146">
        <v>0</v>
      </c>
      <c r="T166" s="147">
        <f>S166*H166</f>
        <v>0</v>
      </c>
      <c r="AR166" s="148" t="s">
        <v>242</v>
      </c>
      <c r="AT166" s="148" t="s">
        <v>163</v>
      </c>
      <c r="AU166" s="148" t="s">
        <v>100</v>
      </c>
      <c r="AY166" s="17" t="s">
        <v>161</v>
      </c>
      <c r="BE166" s="149">
        <f>IF(N166="základní",J166,0)</f>
        <v>0</v>
      </c>
      <c r="BF166" s="149">
        <f>IF(N166="snížená",J166,0)</f>
        <v>0</v>
      </c>
      <c r="BG166" s="149">
        <f>IF(N166="zákl. přenesená",J166,0)</f>
        <v>0</v>
      </c>
      <c r="BH166" s="149">
        <f>IF(N166="sníž. přenesená",J166,0)</f>
        <v>0</v>
      </c>
      <c r="BI166" s="149">
        <f>IF(N166="nulová",J166,0)</f>
        <v>0</v>
      </c>
      <c r="BJ166" s="17" t="s">
        <v>90</v>
      </c>
      <c r="BK166" s="149">
        <f>ROUND(I166*H166,2)</f>
        <v>0</v>
      </c>
      <c r="BL166" s="17" t="s">
        <v>242</v>
      </c>
      <c r="BM166" s="148" t="s">
        <v>2631</v>
      </c>
    </row>
    <row r="167" spans="2:65" s="1" customFormat="1" ht="16.5" customHeight="1">
      <c r="B167" s="33"/>
      <c r="C167" s="137" t="s">
        <v>309</v>
      </c>
      <c r="D167" s="137" t="s">
        <v>163</v>
      </c>
      <c r="E167" s="138" t="s">
        <v>2632</v>
      </c>
      <c r="F167" s="139" t="s">
        <v>2633</v>
      </c>
      <c r="G167" s="140" t="s">
        <v>245</v>
      </c>
      <c r="H167" s="141">
        <v>6</v>
      </c>
      <c r="I167" s="142"/>
      <c r="J167" s="143">
        <f>ROUND(I167*H167,2)</f>
        <v>0</v>
      </c>
      <c r="K167" s="139" t="s">
        <v>230</v>
      </c>
      <c r="L167" s="33"/>
      <c r="M167" s="144" t="s">
        <v>1</v>
      </c>
      <c r="N167" s="145" t="s">
        <v>48</v>
      </c>
      <c r="P167" s="146">
        <f>O167*H167</f>
        <v>0</v>
      </c>
      <c r="Q167" s="146">
        <v>0</v>
      </c>
      <c r="R167" s="146">
        <f>Q167*H167</f>
        <v>0</v>
      </c>
      <c r="S167" s="146">
        <v>0</v>
      </c>
      <c r="T167" s="147">
        <f>S167*H167</f>
        <v>0</v>
      </c>
      <c r="AR167" s="148" t="s">
        <v>242</v>
      </c>
      <c r="AT167" s="148" t="s">
        <v>163</v>
      </c>
      <c r="AU167" s="148" t="s">
        <v>100</v>
      </c>
      <c r="AY167" s="17" t="s">
        <v>161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90</v>
      </c>
      <c r="BK167" s="149">
        <f>ROUND(I167*H167,2)</f>
        <v>0</v>
      </c>
      <c r="BL167" s="17" t="s">
        <v>242</v>
      </c>
      <c r="BM167" s="148" t="s">
        <v>2634</v>
      </c>
    </row>
    <row r="168" spans="2:65" s="1" customFormat="1" ht="16.5" customHeight="1">
      <c r="B168" s="33"/>
      <c r="C168" s="137" t="s">
        <v>314</v>
      </c>
      <c r="D168" s="137" t="s">
        <v>163</v>
      </c>
      <c r="E168" s="138" t="s">
        <v>2635</v>
      </c>
      <c r="F168" s="139" t="s">
        <v>2636</v>
      </c>
      <c r="G168" s="140" t="s">
        <v>245</v>
      </c>
      <c r="H168" s="141">
        <v>60</v>
      </c>
      <c r="I168" s="142"/>
      <c r="J168" s="143">
        <f>ROUND(I168*H168,2)</f>
        <v>0</v>
      </c>
      <c r="K168" s="139" t="s">
        <v>230</v>
      </c>
      <c r="L168" s="33"/>
      <c r="M168" s="144" t="s">
        <v>1</v>
      </c>
      <c r="N168" s="145" t="s">
        <v>48</v>
      </c>
      <c r="P168" s="146">
        <f>O168*H168</f>
        <v>0</v>
      </c>
      <c r="Q168" s="146">
        <v>0</v>
      </c>
      <c r="R168" s="146">
        <f>Q168*H168</f>
        <v>0</v>
      </c>
      <c r="S168" s="146">
        <v>0</v>
      </c>
      <c r="T168" s="147">
        <f>S168*H168</f>
        <v>0</v>
      </c>
      <c r="AR168" s="148" t="s">
        <v>242</v>
      </c>
      <c r="AT168" s="148" t="s">
        <v>163</v>
      </c>
      <c r="AU168" s="148" t="s">
        <v>100</v>
      </c>
      <c r="AY168" s="17" t="s">
        <v>161</v>
      </c>
      <c r="BE168" s="149">
        <f>IF(N168="základní",J168,0)</f>
        <v>0</v>
      </c>
      <c r="BF168" s="149">
        <f>IF(N168="snížená",J168,0)</f>
        <v>0</v>
      </c>
      <c r="BG168" s="149">
        <f>IF(N168="zákl. přenesená",J168,0)</f>
        <v>0</v>
      </c>
      <c r="BH168" s="149">
        <f>IF(N168="sníž. přenesená",J168,0)</f>
        <v>0</v>
      </c>
      <c r="BI168" s="149">
        <f>IF(N168="nulová",J168,0)</f>
        <v>0</v>
      </c>
      <c r="BJ168" s="17" t="s">
        <v>90</v>
      </c>
      <c r="BK168" s="149">
        <f>ROUND(I168*H168,2)</f>
        <v>0</v>
      </c>
      <c r="BL168" s="17" t="s">
        <v>242</v>
      </c>
      <c r="BM168" s="148" t="s">
        <v>2637</v>
      </c>
    </row>
    <row r="169" spans="2:65" s="1" customFormat="1" ht="16.5" customHeight="1">
      <c r="B169" s="33"/>
      <c r="C169" s="137" t="s">
        <v>319</v>
      </c>
      <c r="D169" s="137" t="s">
        <v>163</v>
      </c>
      <c r="E169" s="138" t="s">
        <v>2638</v>
      </c>
      <c r="F169" s="139" t="s">
        <v>2639</v>
      </c>
      <c r="G169" s="140" t="s">
        <v>245</v>
      </c>
      <c r="H169" s="141">
        <v>20</v>
      </c>
      <c r="I169" s="142"/>
      <c r="J169" s="143">
        <f>ROUND(I169*H169,2)</f>
        <v>0</v>
      </c>
      <c r="K169" s="139" t="s">
        <v>230</v>
      </c>
      <c r="L169" s="33"/>
      <c r="M169" s="144" t="s">
        <v>1</v>
      </c>
      <c r="N169" s="145" t="s">
        <v>48</v>
      </c>
      <c r="P169" s="146">
        <f>O169*H169</f>
        <v>0</v>
      </c>
      <c r="Q169" s="146">
        <v>0</v>
      </c>
      <c r="R169" s="146">
        <f>Q169*H169</f>
        <v>0</v>
      </c>
      <c r="S169" s="146">
        <v>0</v>
      </c>
      <c r="T169" s="147">
        <f>S169*H169</f>
        <v>0</v>
      </c>
      <c r="AR169" s="148" t="s">
        <v>242</v>
      </c>
      <c r="AT169" s="148" t="s">
        <v>163</v>
      </c>
      <c r="AU169" s="148" t="s">
        <v>100</v>
      </c>
      <c r="AY169" s="17" t="s">
        <v>161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7" t="s">
        <v>90</v>
      </c>
      <c r="BK169" s="149">
        <f>ROUND(I169*H169,2)</f>
        <v>0</v>
      </c>
      <c r="BL169" s="17" t="s">
        <v>242</v>
      </c>
      <c r="BM169" s="148" t="s">
        <v>2640</v>
      </c>
    </row>
    <row r="170" spans="2:65" s="1" customFormat="1" ht="16.5" customHeight="1">
      <c r="B170" s="33"/>
      <c r="C170" s="137" t="s">
        <v>330</v>
      </c>
      <c r="D170" s="137" t="s">
        <v>163</v>
      </c>
      <c r="E170" s="138" t="s">
        <v>2641</v>
      </c>
      <c r="F170" s="139" t="s">
        <v>2642</v>
      </c>
      <c r="G170" s="140" t="s">
        <v>245</v>
      </c>
      <c r="H170" s="141">
        <v>10</v>
      </c>
      <c r="I170" s="142"/>
      <c r="J170" s="143">
        <f>ROUND(I170*H170,2)</f>
        <v>0</v>
      </c>
      <c r="K170" s="139" t="s">
        <v>230</v>
      </c>
      <c r="L170" s="33"/>
      <c r="M170" s="144" t="s">
        <v>1</v>
      </c>
      <c r="N170" s="145" t="s">
        <v>48</v>
      </c>
      <c r="P170" s="146">
        <f>O170*H170</f>
        <v>0</v>
      </c>
      <c r="Q170" s="146">
        <v>0</v>
      </c>
      <c r="R170" s="146">
        <f>Q170*H170</f>
        <v>0</v>
      </c>
      <c r="S170" s="146">
        <v>0</v>
      </c>
      <c r="T170" s="147">
        <f>S170*H170</f>
        <v>0</v>
      </c>
      <c r="AR170" s="148" t="s">
        <v>242</v>
      </c>
      <c r="AT170" s="148" t="s">
        <v>163</v>
      </c>
      <c r="AU170" s="148" t="s">
        <v>100</v>
      </c>
      <c r="AY170" s="17" t="s">
        <v>161</v>
      </c>
      <c r="BE170" s="149">
        <f>IF(N170="základní",J170,0)</f>
        <v>0</v>
      </c>
      <c r="BF170" s="149">
        <f>IF(N170="snížená",J170,0)</f>
        <v>0</v>
      </c>
      <c r="BG170" s="149">
        <f>IF(N170="zákl. přenesená",J170,0)</f>
        <v>0</v>
      </c>
      <c r="BH170" s="149">
        <f>IF(N170="sníž. přenesená",J170,0)</f>
        <v>0</v>
      </c>
      <c r="BI170" s="149">
        <f>IF(N170="nulová",J170,0)</f>
        <v>0</v>
      </c>
      <c r="BJ170" s="17" t="s">
        <v>90</v>
      </c>
      <c r="BK170" s="149">
        <f>ROUND(I170*H170,2)</f>
        <v>0</v>
      </c>
      <c r="BL170" s="17" t="s">
        <v>242</v>
      </c>
      <c r="BM170" s="148" t="s">
        <v>2643</v>
      </c>
    </row>
    <row r="171" spans="2:65" s="11" customFormat="1" ht="20.85" customHeight="1">
      <c r="B171" s="125"/>
      <c r="D171" s="126" t="s">
        <v>82</v>
      </c>
      <c r="E171" s="135" t="s">
        <v>2644</v>
      </c>
      <c r="F171" s="135" t="s">
        <v>2645</v>
      </c>
      <c r="I171" s="128"/>
      <c r="J171" s="136">
        <f>BK171</f>
        <v>0</v>
      </c>
      <c r="L171" s="125"/>
      <c r="M171" s="130"/>
      <c r="P171" s="131">
        <f>SUM(P172:P192)</f>
        <v>0</v>
      </c>
      <c r="R171" s="131">
        <f>SUM(R172:R192)</f>
        <v>0</v>
      </c>
      <c r="T171" s="132">
        <f>SUM(T172:T192)</f>
        <v>0</v>
      </c>
      <c r="AR171" s="126" t="s">
        <v>92</v>
      </c>
      <c r="AT171" s="133" t="s">
        <v>82</v>
      </c>
      <c r="AU171" s="133" t="s">
        <v>92</v>
      </c>
      <c r="AY171" s="126" t="s">
        <v>161</v>
      </c>
      <c r="BK171" s="134">
        <f>SUM(BK172:BK192)</f>
        <v>0</v>
      </c>
    </row>
    <row r="172" spans="2:65" s="1" customFormat="1" ht="16.5" customHeight="1">
      <c r="B172" s="33"/>
      <c r="C172" s="181" t="s">
        <v>333</v>
      </c>
      <c r="D172" s="181" t="s">
        <v>529</v>
      </c>
      <c r="E172" s="182" t="s">
        <v>2646</v>
      </c>
      <c r="F172" s="183" t="s">
        <v>2647</v>
      </c>
      <c r="G172" s="184" t="s">
        <v>301</v>
      </c>
      <c r="H172" s="185">
        <v>570</v>
      </c>
      <c r="I172" s="186"/>
      <c r="J172" s="187">
        <f t="shared" ref="J172:J192" si="20">ROUND(I172*H172,2)</f>
        <v>0</v>
      </c>
      <c r="K172" s="183" t="s">
        <v>230</v>
      </c>
      <c r="L172" s="188"/>
      <c r="M172" s="189" t="s">
        <v>1</v>
      </c>
      <c r="N172" s="190" t="s">
        <v>48</v>
      </c>
      <c r="P172" s="146">
        <f t="shared" ref="P172:P192" si="21">O172*H172</f>
        <v>0</v>
      </c>
      <c r="Q172" s="146">
        <v>0</v>
      </c>
      <c r="R172" s="146">
        <f t="shared" ref="R172:R192" si="22">Q172*H172</f>
        <v>0</v>
      </c>
      <c r="S172" s="146">
        <v>0</v>
      </c>
      <c r="T172" s="147">
        <f t="shared" ref="T172:T192" si="23">S172*H172</f>
        <v>0</v>
      </c>
      <c r="AR172" s="148" t="s">
        <v>314</v>
      </c>
      <c r="AT172" s="148" t="s">
        <v>529</v>
      </c>
      <c r="AU172" s="148" t="s">
        <v>100</v>
      </c>
      <c r="AY172" s="17" t="s">
        <v>161</v>
      </c>
      <c r="BE172" s="149">
        <f t="shared" ref="BE172:BE192" si="24">IF(N172="základní",J172,0)</f>
        <v>0</v>
      </c>
      <c r="BF172" s="149">
        <f t="shared" ref="BF172:BF192" si="25">IF(N172="snížená",J172,0)</f>
        <v>0</v>
      </c>
      <c r="BG172" s="149">
        <f t="shared" ref="BG172:BG192" si="26">IF(N172="zákl. přenesená",J172,0)</f>
        <v>0</v>
      </c>
      <c r="BH172" s="149">
        <f t="shared" ref="BH172:BH192" si="27">IF(N172="sníž. přenesená",J172,0)</f>
        <v>0</v>
      </c>
      <c r="BI172" s="149">
        <f t="shared" ref="BI172:BI192" si="28">IF(N172="nulová",J172,0)</f>
        <v>0</v>
      </c>
      <c r="BJ172" s="17" t="s">
        <v>90</v>
      </c>
      <c r="BK172" s="149">
        <f t="shared" ref="BK172:BK192" si="29">ROUND(I172*H172,2)</f>
        <v>0</v>
      </c>
      <c r="BL172" s="17" t="s">
        <v>242</v>
      </c>
      <c r="BM172" s="148" t="s">
        <v>2648</v>
      </c>
    </row>
    <row r="173" spans="2:65" s="1" customFormat="1" ht="16.5" customHeight="1">
      <c r="B173" s="33"/>
      <c r="C173" s="181" t="s">
        <v>337</v>
      </c>
      <c r="D173" s="181" t="s">
        <v>529</v>
      </c>
      <c r="E173" s="182" t="s">
        <v>2649</v>
      </c>
      <c r="F173" s="183" t="s">
        <v>2650</v>
      </c>
      <c r="G173" s="184" t="s">
        <v>245</v>
      </c>
      <c r="H173" s="185">
        <v>128</v>
      </c>
      <c r="I173" s="186"/>
      <c r="J173" s="187">
        <f t="shared" si="20"/>
        <v>0</v>
      </c>
      <c r="K173" s="183" t="s">
        <v>230</v>
      </c>
      <c r="L173" s="188"/>
      <c r="M173" s="189" t="s">
        <v>1</v>
      </c>
      <c r="N173" s="190" t="s">
        <v>48</v>
      </c>
      <c r="P173" s="146">
        <f t="shared" si="21"/>
        <v>0</v>
      </c>
      <c r="Q173" s="146">
        <v>0</v>
      </c>
      <c r="R173" s="146">
        <f t="shared" si="22"/>
        <v>0</v>
      </c>
      <c r="S173" s="146">
        <v>0</v>
      </c>
      <c r="T173" s="147">
        <f t="shared" si="23"/>
        <v>0</v>
      </c>
      <c r="AR173" s="148" t="s">
        <v>314</v>
      </c>
      <c r="AT173" s="148" t="s">
        <v>529</v>
      </c>
      <c r="AU173" s="148" t="s">
        <v>100</v>
      </c>
      <c r="AY173" s="17" t="s">
        <v>161</v>
      </c>
      <c r="BE173" s="149">
        <f t="shared" si="24"/>
        <v>0</v>
      </c>
      <c r="BF173" s="149">
        <f t="shared" si="25"/>
        <v>0</v>
      </c>
      <c r="BG173" s="149">
        <f t="shared" si="26"/>
        <v>0</v>
      </c>
      <c r="BH173" s="149">
        <f t="shared" si="27"/>
        <v>0</v>
      </c>
      <c r="BI173" s="149">
        <f t="shared" si="28"/>
        <v>0</v>
      </c>
      <c r="BJ173" s="17" t="s">
        <v>90</v>
      </c>
      <c r="BK173" s="149">
        <f t="shared" si="29"/>
        <v>0</v>
      </c>
      <c r="BL173" s="17" t="s">
        <v>242</v>
      </c>
      <c r="BM173" s="148" t="s">
        <v>2651</v>
      </c>
    </row>
    <row r="174" spans="2:65" s="1" customFormat="1" ht="16.5" customHeight="1">
      <c r="B174" s="33"/>
      <c r="C174" s="181" t="s">
        <v>341</v>
      </c>
      <c r="D174" s="181" t="s">
        <v>529</v>
      </c>
      <c r="E174" s="182" t="s">
        <v>2652</v>
      </c>
      <c r="F174" s="183" t="s">
        <v>2653</v>
      </c>
      <c r="G174" s="184" t="s">
        <v>245</v>
      </c>
      <c r="H174" s="185">
        <v>236</v>
      </c>
      <c r="I174" s="186"/>
      <c r="J174" s="187">
        <f t="shared" si="20"/>
        <v>0</v>
      </c>
      <c r="K174" s="183" t="s">
        <v>230</v>
      </c>
      <c r="L174" s="188"/>
      <c r="M174" s="189" t="s">
        <v>1</v>
      </c>
      <c r="N174" s="190" t="s">
        <v>48</v>
      </c>
      <c r="P174" s="146">
        <f t="shared" si="21"/>
        <v>0</v>
      </c>
      <c r="Q174" s="146">
        <v>0</v>
      </c>
      <c r="R174" s="146">
        <f t="shared" si="22"/>
        <v>0</v>
      </c>
      <c r="S174" s="146">
        <v>0</v>
      </c>
      <c r="T174" s="147">
        <f t="shared" si="23"/>
        <v>0</v>
      </c>
      <c r="AR174" s="148" t="s">
        <v>314</v>
      </c>
      <c r="AT174" s="148" t="s">
        <v>529</v>
      </c>
      <c r="AU174" s="148" t="s">
        <v>100</v>
      </c>
      <c r="AY174" s="17" t="s">
        <v>161</v>
      </c>
      <c r="BE174" s="149">
        <f t="shared" si="24"/>
        <v>0</v>
      </c>
      <c r="BF174" s="149">
        <f t="shared" si="25"/>
        <v>0</v>
      </c>
      <c r="BG174" s="149">
        <f t="shared" si="26"/>
        <v>0</v>
      </c>
      <c r="BH174" s="149">
        <f t="shared" si="27"/>
        <v>0</v>
      </c>
      <c r="BI174" s="149">
        <f t="shared" si="28"/>
        <v>0</v>
      </c>
      <c r="BJ174" s="17" t="s">
        <v>90</v>
      </c>
      <c r="BK174" s="149">
        <f t="shared" si="29"/>
        <v>0</v>
      </c>
      <c r="BL174" s="17" t="s">
        <v>242</v>
      </c>
      <c r="BM174" s="148" t="s">
        <v>2654</v>
      </c>
    </row>
    <row r="175" spans="2:65" s="1" customFormat="1" ht="16.5" customHeight="1">
      <c r="B175" s="33"/>
      <c r="C175" s="181" t="s">
        <v>347</v>
      </c>
      <c r="D175" s="181" t="s">
        <v>529</v>
      </c>
      <c r="E175" s="182" t="s">
        <v>2655</v>
      </c>
      <c r="F175" s="183" t="s">
        <v>2656</v>
      </c>
      <c r="G175" s="184" t="s">
        <v>301</v>
      </c>
      <c r="H175" s="185">
        <v>250</v>
      </c>
      <c r="I175" s="186"/>
      <c r="J175" s="187">
        <f t="shared" si="20"/>
        <v>0</v>
      </c>
      <c r="K175" s="183" t="s">
        <v>230</v>
      </c>
      <c r="L175" s="188"/>
      <c r="M175" s="189" t="s">
        <v>1</v>
      </c>
      <c r="N175" s="190" t="s">
        <v>48</v>
      </c>
      <c r="P175" s="146">
        <f t="shared" si="21"/>
        <v>0</v>
      </c>
      <c r="Q175" s="146">
        <v>0</v>
      </c>
      <c r="R175" s="146">
        <f t="shared" si="22"/>
        <v>0</v>
      </c>
      <c r="S175" s="146">
        <v>0</v>
      </c>
      <c r="T175" s="147">
        <f t="shared" si="23"/>
        <v>0</v>
      </c>
      <c r="AR175" s="148" t="s">
        <v>314</v>
      </c>
      <c r="AT175" s="148" t="s">
        <v>529</v>
      </c>
      <c r="AU175" s="148" t="s">
        <v>100</v>
      </c>
      <c r="AY175" s="17" t="s">
        <v>161</v>
      </c>
      <c r="BE175" s="149">
        <f t="shared" si="24"/>
        <v>0</v>
      </c>
      <c r="BF175" s="149">
        <f t="shared" si="25"/>
        <v>0</v>
      </c>
      <c r="BG175" s="149">
        <f t="shared" si="26"/>
        <v>0</v>
      </c>
      <c r="BH175" s="149">
        <f t="shared" si="27"/>
        <v>0</v>
      </c>
      <c r="BI175" s="149">
        <f t="shared" si="28"/>
        <v>0</v>
      </c>
      <c r="BJ175" s="17" t="s">
        <v>90</v>
      </c>
      <c r="BK175" s="149">
        <f t="shared" si="29"/>
        <v>0</v>
      </c>
      <c r="BL175" s="17" t="s">
        <v>242</v>
      </c>
      <c r="BM175" s="148" t="s">
        <v>2657</v>
      </c>
    </row>
    <row r="176" spans="2:65" s="1" customFormat="1" ht="16.5" customHeight="1">
      <c r="B176" s="33"/>
      <c r="C176" s="181" t="s">
        <v>351</v>
      </c>
      <c r="D176" s="181" t="s">
        <v>529</v>
      </c>
      <c r="E176" s="182" t="s">
        <v>2658</v>
      </c>
      <c r="F176" s="183" t="s">
        <v>2659</v>
      </c>
      <c r="G176" s="184" t="s">
        <v>245</v>
      </c>
      <c r="H176" s="185">
        <v>38</v>
      </c>
      <c r="I176" s="186"/>
      <c r="J176" s="187">
        <f t="shared" si="20"/>
        <v>0</v>
      </c>
      <c r="K176" s="183" t="s">
        <v>230</v>
      </c>
      <c r="L176" s="188"/>
      <c r="M176" s="189" t="s">
        <v>1</v>
      </c>
      <c r="N176" s="190" t="s">
        <v>48</v>
      </c>
      <c r="P176" s="146">
        <f t="shared" si="21"/>
        <v>0</v>
      </c>
      <c r="Q176" s="146">
        <v>0</v>
      </c>
      <c r="R176" s="146">
        <f t="shared" si="22"/>
        <v>0</v>
      </c>
      <c r="S176" s="146">
        <v>0</v>
      </c>
      <c r="T176" s="147">
        <f t="shared" si="23"/>
        <v>0</v>
      </c>
      <c r="AR176" s="148" t="s">
        <v>314</v>
      </c>
      <c r="AT176" s="148" t="s">
        <v>529</v>
      </c>
      <c r="AU176" s="148" t="s">
        <v>100</v>
      </c>
      <c r="AY176" s="17" t="s">
        <v>161</v>
      </c>
      <c r="BE176" s="149">
        <f t="shared" si="24"/>
        <v>0</v>
      </c>
      <c r="BF176" s="149">
        <f t="shared" si="25"/>
        <v>0</v>
      </c>
      <c r="BG176" s="149">
        <f t="shared" si="26"/>
        <v>0</v>
      </c>
      <c r="BH176" s="149">
        <f t="shared" si="27"/>
        <v>0</v>
      </c>
      <c r="BI176" s="149">
        <f t="shared" si="28"/>
        <v>0</v>
      </c>
      <c r="BJ176" s="17" t="s">
        <v>90</v>
      </c>
      <c r="BK176" s="149">
        <f t="shared" si="29"/>
        <v>0</v>
      </c>
      <c r="BL176" s="17" t="s">
        <v>242</v>
      </c>
      <c r="BM176" s="148" t="s">
        <v>2660</v>
      </c>
    </row>
    <row r="177" spans="2:65" s="1" customFormat="1" ht="16.5" customHeight="1">
      <c r="B177" s="33"/>
      <c r="C177" s="181" t="s">
        <v>354</v>
      </c>
      <c r="D177" s="181" t="s">
        <v>529</v>
      </c>
      <c r="E177" s="182" t="s">
        <v>2661</v>
      </c>
      <c r="F177" s="183" t="s">
        <v>2662</v>
      </c>
      <c r="G177" s="184" t="s">
        <v>245</v>
      </c>
      <c r="H177" s="185">
        <v>5</v>
      </c>
      <c r="I177" s="186"/>
      <c r="J177" s="187">
        <f t="shared" si="20"/>
        <v>0</v>
      </c>
      <c r="K177" s="183" t="s">
        <v>230</v>
      </c>
      <c r="L177" s="188"/>
      <c r="M177" s="189" t="s">
        <v>1</v>
      </c>
      <c r="N177" s="190" t="s">
        <v>48</v>
      </c>
      <c r="P177" s="146">
        <f t="shared" si="21"/>
        <v>0</v>
      </c>
      <c r="Q177" s="146">
        <v>0</v>
      </c>
      <c r="R177" s="146">
        <f t="shared" si="22"/>
        <v>0</v>
      </c>
      <c r="S177" s="146">
        <v>0</v>
      </c>
      <c r="T177" s="147">
        <f t="shared" si="23"/>
        <v>0</v>
      </c>
      <c r="AR177" s="148" t="s">
        <v>314</v>
      </c>
      <c r="AT177" s="148" t="s">
        <v>529</v>
      </c>
      <c r="AU177" s="148" t="s">
        <v>100</v>
      </c>
      <c r="AY177" s="17" t="s">
        <v>161</v>
      </c>
      <c r="BE177" s="149">
        <f t="shared" si="24"/>
        <v>0</v>
      </c>
      <c r="BF177" s="149">
        <f t="shared" si="25"/>
        <v>0</v>
      </c>
      <c r="BG177" s="149">
        <f t="shared" si="26"/>
        <v>0</v>
      </c>
      <c r="BH177" s="149">
        <f t="shared" si="27"/>
        <v>0</v>
      </c>
      <c r="BI177" s="149">
        <f t="shared" si="28"/>
        <v>0</v>
      </c>
      <c r="BJ177" s="17" t="s">
        <v>90</v>
      </c>
      <c r="BK177" s="149">
        <f t="shared" si="29"/>
        <v>0</v>
      </c>
      <c r="BL177" s="17" t="s">
        <v>242</v>
      </c>
      <c r="BM177" s="148" t="s">
        <v>2663</v>
      </c>
    </row>
    <row r="178" spans="2:65" s="1" customFormat="1" ht="16.5" customHeight="1">
      <c r="B178" s="33"/>
      <c r="C178" s="181" t="s">
        <v>365</v>
      </c>
      <c r="D178" s="181" t="s">
        <v>529</v>
      </c>
      <c r="E178" s="182" t="s">
        <v>2664</v>
      </c>
      <c r="F178" s="183" t="s">
        <v>2665</v>
      </c>
      <c r="G178" s="184" t="s">
        <v>245</v>
      </c>
      <c r="H178" s="185">
        <v>14</v>
      </c>
      <c r="I178" s="186"/>
      <c r="J178" s="187">
        <f t="shared" si="20"/>
        <v>0</v>
      </c>
      <c r="K178" s="183" t="s">
        <v>230</v>
      </c>
      <c r="L178" s="188"/>
      <c r="M178" s="189" t="s">
        <v>1</v>
      </c>
      <c r="N178" s="190" t="s">
        <v>48</v>
      </c>
      <c r="P178" s="146">
        <f t="shared" si="21"/>
        <v>0</v>
      </c>
      <c r="Q178" s="146">
        <v>0</v>
      </c>
      <c r="R178" s="146">
        <f t="shared" si="22"/>
        <v>0</v>
      </c>
      <c r="S178" s="146">
        <v>0</v>
      </c>
      <c r="T178" s="147">
        <f t="shared" si="23"/>
        <v>0</v>
      </c>
      <c r="AR178" s="148" t="s">
        <v>314</v>
      </c>
      <c r="AT178" s="148" t="s">
        <v>529</v>
      </c>
      <c r="AU178" s="148" t="s">
        <v>100</v>
      </c>
      <c r="AY178" s="17" t="s">
        <v>161</v>
      </c>
      <c r="BE178" s="149">
        <f t="shared" si="24"/>
        <v>0</v>
      </c>
      <c r="BF178" s="149">
        <f t="shared" si="25"/>
        <v>0</v>
      </c>
      <c r="BG178" s="149">
        <f t="shared" si="26"/>
        <v>0</v>
      </c>
      <c r="BH178" s="149">
        <f t="shared" si="27"/>
        <v>0</v>
      </c>
      <c r="BI178" s="149">
        <f t="shared" si="28"/>
        <v>0</v>
      </c>
      <c r="BJ178" s="17" t="s">
        <v>90</v>
      </c>
      <c r="BK178" s="149">
        <f t="shared" si="29"/>
        <v>0</v>
      </c>
      <c r="BL178" s="17" t="s">
        <v>242</v>
      </c>
      <c r="BM178" s="148" t="s">
        <v>2666</v>
      </c>
    </row>
    <row r="179" spans="2:65" s="1" customFormat="1" ht="16.5" customHeight="1">
      <c r="B179" s="33"/>
      <c r="C179" s="181" t="s">
        <v>368</v>
      </c>
      <c r="D179" s="181" t="s">
        <v>529</v>
      </c>
      <c r="E179" s="182" t="s">
        <v>2667</v>
      </c>
      <c r="F179" s="183" t="s">
        <v>2668</v>
      </c>
      <c r="G179" s="184" t="s">
        <v>245</v>
      </c>
      <c r="H179" s="185">
        <v>14</v>
      </c>
      <c r="I179" s="186"/>
      <c r="J179" s="187">
        <f t="shared" si="20"/>
        <v>0</v>
      </c>
      <c r="K179" s="183" t="s">
        <v>230</v>
      </c>
      <c r="L179" s="188"/>
      <c r="M179" s="189" t="s">
        <v>1</v>
      </c>
      <c r="N179" s="190" t="s">
        <v>48</v>
      </c>
      <c r="P179" s="146">
        <f t="shared" si="21"/>
        <v>0</v>
      </c>
      <c r="Q179" s="146">
        <v>0</v>
      </c>
      <c r="R179" s="146">
        <f t="shared" si="22"/>
        <v>0</v>
      </c>
      <c r="S179" s="146">
        <v>0</v>
      </c>
      <c r="T179" s="147">
        <f t="shared" si="23"/>
        <v>0</v>
      </c>
      <c r="AR179" s="148" t="s">
        <v>314</v>
      </c>
      <c r="AT179" s="148" t="s">
        <v>529</v>
      </c>
      <c r="AU179" s="148" t="s">
        <v>100</v>
      </c>
      <c r="AY179" s="17" t="s">
        <v>161</v>
      </c>
      <c r="BE179" s="149">
        <f t="shared" si="24"/>
        <v>0</v>
      </c>
      <c r="BF179" s="149">
        <f t="shared" si="25"/>
        <v>0</v>
      </c>
      <c r="BG179" s="149">
        <f t="shared" si="26"/>
        <v>0</v>
      </c>
      <c r="BH179" s="149">
        <f t="shared" si="27"/>
        <v>0</v>
      </c>
      <c r="BI179" s="149">
        <f t="shared" si="28"/>
        <v>0</v>
      </c>
      <c r="BJ179" s="17" t="s">
        <v>90</v>
      </c>
      <c r="BK179" s="149">
        <f t="shared" si="29"/>
        <v>0</v>
      </c>
      <c r="BL179" s="17" t="s">
        <v>242</v>
      </c>
      <c r="BM179" s="148" t="s">
        <v>2669</v>
      </c>
    </row>
    <row r="180" spans="2:65" s="1" customFormat="1" ht="16.5" customHeight="1">
      <c r="B180" s="33"/>
      <c r="C180" s="181" t="s">
        <v>29</v>
      </c>
      <c r="D180" s="181" t="s">
        <v>529</v>
      </c>
      <c r="E180" s="182" t="s">
        <v>2670</v>
      </c>
      <c r="F180" s="183" t="s">
        <v>2671</v>
      </c>
      <c r="G180" s="184" t="s">
        <v>245</v>
      </c>
      <c r="H180" s="185">
        <v>28</v>
      </c>
      <c r="I180" s="186"/>
      <c r="J180" s="187">
        <f t="shared" si="20"/>
        <v>0</v>
      </c>
      <c r="K180" s="183" t="s">
        <v>230</v>
      </c>
      <c r="L180" s="188"/>
      <c r="M180" s="189" t="s">
        <v>1</v>
      </c>
      <c r="N180" s="190" t="s">
        <v>48</v>
      </c>
      <c r="P180" s="146">
        <f t="shared" si="21"/>
        <v>0</v>
      </c>
      <c r="Q180" s="146">
        <v>0</v>
      </c>
      <c r="R180" s="146">
        <f t="shared" si="22"/>
        <v>0</v>
      </c>
      <c r="S180" s="146">
        <v>0</v>
      </c>
      <c r="T180" s="147">
        <f t="shared" si="23"/>
        <v>0</v>
      </c>
      <c r="AR180" s="148" t="s">
        <v>314</v>
      </c>
      <c r="AT180" s="148" t="s">
        <v>529</v>
      </c>
      <c r="AU180" s="148" t="s">
        <v>100</v>
      </c>
      <c r="AY180" s="17" t="s">
        <v>161</v>
      </c>
      <c r="BE180" s="149">
        <f t="shared" si="24"/>
        <v>0</v>
      </c>
      <c r="BF180" s="149">
        <f t="shared" si="25"/>
        <v>0</v>
      </c>
      <c r="BG180" s="149">
        <f t="shared" si="26"/>
        <v>0</v>
      </c>
      <c r="BH180" s="149">
        <f t="shared" si="27"/>
        <v>0</v>
      </c>
      <c r="BI180" s="149">
        <f t="shared" si="28"/>
        <v>0</v>
      </c>
      <c r="BJ180" s="17" t="s">
        <v>90</v>
      </c>
      <c r="BK180" s="149">
        <f t="shared" si="29"/>
        <v>0</v>
      </c>
      <c r="BL180" s="17" t="s">
        <v>242</v>
      </c>
      <c r="BM180" s="148" t="s">
        <v>2672</v>
      </c>
    </row>
    <row r="181" spans="2:65" s="1" customFormat="1" ht="16.5" customHeight="1">
      <c r="B181" s="33"/>
      <c r="C181" s="181" t="s">
        <v>404</v>
      </c>
      <c r="D181" s="181" t="s">
        <v>529</v>
      </c>
      <c r="E181" s="182" t="s">
        <v>2673</v>
      </c>
      <c r="F181" s="183" t="s">
        <v>2674</v>
      </c>
      <c r="G181" s="184" t="s">
        <v>245</v>
      </c>
      <c r="H181" s="185">
        <v>10</v>
      </c>
      <c r="I181" s="186"/>
      <c r="J181" s="187">
        <f t="shared" si="20"/>
        <v>0</v>
      </c>
      <c r="K181" s="183" t="s">
        <v>230</v>
      </c>
      <c r="L181" s="188"/>
      <c r="M181" s="189" t="s">
        <v>1</v>
      </c>
      <c r="N181" s="190" t="s">
        <v>48</v>
      </c>
      <c r="P181" s="146">
        <f t="shared" si="21"/>
        <v>0</v>
      </c>
      <c r="Q181" s="146">
        <v>0</v>
      </c>
      <c r="R181" s="146">
        <f t="shared" si="22"/>
        <v>0</v>
      </c>
      <c r="S181" s="146">
        <v>0</v>
      </c>
      <c r="T181" s="147">
        <f t="shared" si="23"/>
        <v>0</v>
      </c>
      <c r="AR181" s="148" t="s">
        <v>314</v>
      </c>
      <c r="AT181" s="148" t="s">
        <v>529</v>
      </c>
      <c r="AU181" s="148" t="s">
        <v>100</v>
      </c>
      <c r="AY181" s="17" t="s">
        <v>161</v>
      </c>
      <c r="BE181" s="149">
        <f t="shared" si="24"/>
        <v>0</v>
      </c>
      <c r="BF181" s="149">
        <f t="shared" si="25"/>
        <v>0</v>
      </c>
      <c r="BG181" s="149">
        <f t="shared" si="26"/>
        <v>0</v>
      </c>
      <c r="BH181" s="149">
        <f t="shared" si="27"/>
        <v>0</v>
      </c>
      <c r="BI181" s="149">
        <f t="shared" si="28"/>
        <v>0</v>
      </c>
      <c r="BJ181" s="17" t="s">
        <v>90</v>
      </c>
      <c r="BK181" s="149">
        <f t="shared" si="29"/>
        <v>0</v>
      </c>
      <c r="BL181" s="17" t="s">
        <v>242</v>
      </c>
      <c r="BM181" s="148" t="s">
        <v>2675</v>
      </c>
    </row>
    <row r="182" spans="2:65" s="1" customFormat="1" ht="16.5" customHeight="1">
      <c r="B182" s="33"/>
      <c r="C182" s="181" t="s">
        <v>414</v>
      </c>
      <c r="D182" s="181" t="s">
        <v>529</v>
      </c>
      <c r="E182" s="182" t="s">
        <v>2676</v>
      </c>
      <c r="F182" s="183" t="s">
        <v>2677</v>
      </c>
      <c r="G182" s="184" t="s">
        <v>245</v>
      </c>
      <c r="H182" s="185">
        <v>3</v>
      </c>
      <c r="I182" s="186"/>
      <c r="J182" s="187">
        <f t="shared" si="20"/>
        <v>0</v>
      </c>
      <c r="K182" s="183" t="s">
        <v>230</v>
      </c>
      <c r="L182" s="188"/>
      <c r="M182" s="189" t="s">
        <v>1</v>
      </c>
      <c r="N182" s="190" t="s">
        <v>48</v>
      </c>
      <c r="P182" s="146">
        <f t="shared" si="21"/>
        <v>0</v>
      </c>
      <c r="Q182" s="146">
        <v>0</v>
      </c>
      <c r="R182" s="146">
        <f t="shared" si="22"/>
        <v>0</v>
      </c>
      <c r="S182" s="146">
        <v>0</v>
      </c>
      <c r="T182" s="147">
        <f t="shared" si="23"/>
        <v>0</v>
      </c>
      <c r="AR182" s="148" t="s">
        <v>314</v>
      </c>
      <c r="AT182" s="148" t="s">
        <v>529</v>
      </c>
      <c r="AU182" s="148" t="s">
        <v>100</v>
      </c>
      <c r="AY182" s="17" t="s">
        <v>161</v>
      </c>
      <c r="BE182" s="149">
        <f t="shared" si="24"/>
        <v>0</v>
      </c>
      <c r="BF182" s="149">
        <f t="shared" si="25"/>
        <v>0</v>
      </c>
      <c r="BG182" s="149">
        <f t="shared" si="26"/>
        <v>0</v>
      </c>
      <c r="BH182" s="149">
        <f t="shared" si="27"/>
        <v>0</v>
      </c>
      <c r="BI182" s="149">
        <f t="shared" si="28"/>
        <v>0</v>
      </c>
      <c r="BJ182" s="17" t="s">
        <v>90</v>
      </c>
      <c r="BK182" s="149">
        <f t="shared" si="29"/>
        <v>0</v>
      </c>
      <c r="BL182" s="17" t="s">
        <v>242</v>
      </c>
      <c r="BM182" s="148" t="s">
        <v>2678</v>
      </c>
    </row>
    <row r="183" spans="2:65" s="1" customFormat="1" ht="16.5" customHeight="1">
      <c r="B183" s="33"/>
      <c r="C183" s="181" t="s">
        <v>408</v>
      </c>
      <c r="D183" s="181" t="s">
        <v>529</v>
      </c>
      <c r="E183" s="182" t="s">
        <v>2679</v>
      </c>
      <c r="F183" s="183" t="s">
        <v>2680</v>
      </c>
      <c r="G183" s="184" t="s">
        <v>245</v>
      </c>
      <c r="H183" s="185">
        <v>4</v>
      </c>
      <c r="I183" s="186"/>
      <c r="J183" s="187">
        <f t="shared" si="20"/>
        <v>0</v>
      </c>
      <c r="K183" s="183" t="s">
        <v>230</v>
      </c>
      <c r="L183" s="188"/>
      <c r="M183" s="189" t="s">
        <v>1</v>
      </c>
      <c r="N183" s="190" t="s">
        <v>48</v>
      </c>
      <c r="P183" s="146">
        <f t="shared" si="21"/>
        <v>0</v>
      </c>
      <c r="Q183" s="146">
        <v>0</v>
      </c>
      <c r="R183" s="146">
        <f t="shared" si="22"/>
        <v>0</v>
      </c>
      <c r="S183" s="146">
        <v>0</v>
      </c>
      <c r="T183" s="147">
        <f t="shared" si="23"/>
        <v>0</v>
      </c>
      <c r="AR183" s="148" t="s">
        <v>314</v>
      </c>
      <c r="AT183" s="148" t="s">
        <v>529</v>
      </c>
      <c r="AU183" s="148" t="s">
        <v>100</v>
      </c>
      <c r="AY183" s="17" t="s">
        <v>161</v>
      </c>
      <c r="BE183" s="149">
        <f t="shared" si="24"/>
        <v>0</v>
      </c>
      <c r="BF183" s="149">
        <f t="shared" si="25"/>
        <v>0</v>
      </c>
      <c r="BG183" s="149">
        <f t="shared" si="26"/>
        <v>0</v>
      </c>
      <c r="BH183" s="149">
        <f t="shared" si="27"/>
        <v>0</v>
      </c>
      <c r="BI183" s="149">
        <f t="shared" si="28"/>
        <v>0</v>
      </c>
      <c r="BJ183" s="17" t="s">
        <v>90</v>
      </c>
      <c r="BK183" s="149">
        <f t="shared" si="29"/>
        <v>0</v>
      </c>
      <c r="BL183" s="17" t="s">
        <v>242</v>
      </c>
      <c r="BM183" s="148" t="s">
        <v>2681</v>
      </c>
    </row>
    <row r="184" spans="2:65" s="1" customFormat="1" ht="21.75" customHeight="1">
      <c r="B184" s="33"/>
      <c r="C184" s="181" t="s">
        <v>422</v>
      </c>
      <c r="D184" s="181" t="s">
        <v>529</v>
      </c>
      <c r="E184" s="182" t="s">
        <v>2682</v>
      </c>
      <c r="F184" s="183" t="s">
        <v>2683</v>
      </c>
      <c r="G184" s="184" t="s">
        <v>245</v>
      </c>
      <c r="H184" s="185">
        <v>1</v>
      </c>
      <c r="I184" s="186"/>
      <c r="J184" s="187">
        <f t="shared" si="20"/>
        <v>0</v>
      </c>
      <c r="K184" s="183" t="s">
        <v>230</v>
      </c>
      <c r="L184" s="188"/>
      <c r="M184" s="189" t="s">
        <v>1</v>
      </c>
      <c r="N184" s="190" t="s">
        <v>48</v>
      </c>
      <c r="P184" s="146">
        <f t="shared" si="21"/>
        <v>0</v>
      </c>
      <c r="Q184" s="146">
        <v>0</v>
      </c>
      <c r="R184" s="146">
        <f t="shared" si="22"/>
        <v>0</v>
      </c>
      <c r="S184" s="146">
        <v>0</v>
      </c>
      <c r="T184" s="147">
        <f t="shared" si="23"/>
        <v>0</v>
      </c>
      <c r="AR184" s="148" t="s">
        <v>314</v>
      </c>
      <c r="AT184" s="148" t="s">
        <v>529</v>
      </c>
      <c r="AU184" s="148" t="s">
        <v>100</v>
      </c>
      <c r="AY184" s="17" t="s">
        <v>161</v>
      </c>
      <c r="BE184" s="149">
        <f t="shared" si="24"/>
        <v>0</v>
      </c>
      <c r="BF184" s="149">
        <f t="shared" si="25"/>
        <v>0</v>
      </c>
      <c r="BG184" s="149">
        <f t="shared" si="26"/>
        <v>0</v>
      </c>
      <c r="BH184" s="149">
        <f t="shared" si="27"/>
        <v>0</v>
      </c>
      <c r="BI184" s="149">
        <f t="shared" si="28"/>
        <v>0</v>
      </c>
      <c r="BJ184" s="17" t="s">
        <v>90</v>
      </c>
      <c r="BK184" s="149">
        <f t="shared" si="29"/>
        <v>0</v>
      </c>
      <c r="BL184" s="17" t="s">
        <v>242</v>
      </c>
      <c r="BM184" s="148" t="s">
        <v>2684</v>
      </c>
    </row>
    <row r="185" spans="2:65" s="1" customFormat="1" ht="16.5" customHeight="1">
      <c r="B185" s="33"/>
      <c r="C185" s="181" t="s">
        <v>412</v>
      </c>
      <c r="D185" s="181" t="s">
        <v>529</v>
      </c>
      <c r="E185" s="182" t="s">
        <v>2685</v>
      </c>
      <c r="F185" s="183" t="s">
        <v>2686</v>
      </c>
      <c r="G185" s="184" t="s">
        <v>245</v>
      </c>
      <c r="H185" s="185">
        <v>14</v>
      </c>
      <c r="I185" s="186"/>
      <c r="J185" s="187">
        <f t="shared" si="20"/>
        <v>0</v>
      </c>
      <c r="K185" s="183" t="s">
        <v>230</v>
      </c>
      <c r="L185" s="188"/>
      <c r="M185" s="189" t="s">
        <v>1</v>
      </c>
      <c r="N185" s="190" t="s">
        <v>48</v>
      </c>
      <c r="P185" s="146">
        <f t="shared" si="21"/>
        <v>0</v>
      </c>
      <c r="Q185" s="146">
        <v>0</v>
      </c>
      <c r="R185" s="146">
        <f t="shared" si="22"/>
        <v>0</v>
      </c>
      <c r="S185" s="146">
        <v>0</v>
      </c>
      <c r="T185" s="147">
        <f t="shared" si="23"/>
        <v>0</v>
      </c>
      <c r="AR185" s="148" t="s">
        <v>314</v>
      </c>
      <c r="AT185" s="148" t="s">
        <v>529</v>
      </c>
      <c r="AU185" s="148" t="s">
        <v>100</v>
      </c>
      <c r="AY185" s="17" t="s">
        <v>161</v>
      </c>
      <c r="BE185" s="149">
        <f t="shared" si="24"/>
        <v>0</v>
      </c>
      <c r="BF185" s="149">
        <f t="shared" si="25"/>
        <v>0</v>
      </c>
      <c r="BG185" s="149">
        <f t="shared" si="26"/>
        <v>0</v>
      </c>
      <c r="BH185" s="149">
        <f t="shared" si="27"/>
        <v>0</v>
      </c>
      <c r="BI185" s="149">
        <f t="shared" si="28"/>
        <v>0</v>
      </c>
      <c r="BJ185" s="17" t="s">
        <v>90</v>
      </c>
      <c r="BK185" s="149">
        <f t="shared" si="29"/>
        <v>0</v>
      </c>
      <c r="BL185" s="17" t="s">
        <v>242</v>
      </c>
      <c r="BM185" s="148" t="s">
        <v>2687</v>
      </c>
    </row>
    <row r="186" spans="2:65" s="1" customFormat="1" ht="16.5" customHeight="1">
      <c r="B186" s="33"/>
      <c r="C186" s="181" t="s">
        <v>429</v>
      </c>
      <c r="D186" s="181" t="s">
        <v>529</v>
      </c>
      <c r="E186" s="182" t="s">
        <v>2688</v>
      </c>
      <c r="F186" s="183" t="s">
        <v>2689</v>
      </c>
      <c r="G186" s="184" t="s">
        <v>245</v>
      </c>
      <c r="H186" s="185">
        <v>7</v>
      </c>
      <c r="I186" s="186"/>
      <c r="J186" s="187">
        <f t="shared" si="20"/>
        <v>0</v>
      </c>
      <c r="K186" s="183" t="s">
        <v>230</v>
      </c>
      <c r="L186" s="188"/>
      <c r="M186" s="189" t="s">
        <v>1</v>
      </c>
      <c r="N186" s="190" t="s">
        <v>48</v>
      </c>
      <c r="P186" s="146">
        <f t="shared" si="21"/>
        <v>0</v>
      </c>
      <c r="Q186" s="146">
        <v>0</v>
      </c>
      <c r="R186" s="146">
        <f t="shared" si="22"/>
        <v>0</v>
      </c>
      <c r="S186" s="146">
        <v>0</v>
      </c>
      <c r="T186" s="147">
        <f t="shared" si="23"/>
        <v>0</v>
      </c>
      <c r="AR186" s="148" t="s">
        <v>314</v>
      </c>
      <c r="AT186" s="148" t="s">
        <v>529</v>
      </c>
      <c r="AU186" s="148" t="s">
        <v>100</v>
      </c>
      <c r="AY186" s="17" t="s">
        <v>161</v>
      </c>
      <c r="BE186" s="149">
        <f t="shared" si="24"/>
        <v>0</v>
      </c>
      <c r="BF186" s="149">
        <f t="shared" si="25"/>
        <v>0</v>
      </c>
      <c r="BG186" s="149">
        <f t="shared" si="26"/>
        <v>0</v>
      </c>
      <c r="BH186" s="149">
        <f t="shared" si="27"/>
        <v>0</v>
      </c>
      <c r="BI186" s="149">
        <f t="shared" si="28"/>
        <v>0</v>
      </c>
      <c r="BJ186" s="17" t="s">
        <v>90</v>
      </c>
      <c r="BK186" s="149">
        <f t="shared" si="29"/>
        <v>0</v>
      </c>
      <c r="BL186" s="17" t="s">
        <v>242</v>
      </c>
      <c r="BM186" s="148" t="s">
        <v>2690</v>
      </c>
    </row>
    <row r="187" spans="2:65" s="1" customFormat="1" ht="16.5" customHeight="1">
      <c r="B187" s="33"/>
      <c r="C187" s="181" t="s">
        <v>417</v>
      </c>
      <c r="D187" s="181" t="s">
        <v>529</v>
      </c>
      <c r="E187" s="182" t="s">
        <v>2691</v>
      </c>
      <c r="F187" s="183" t="s">
        <v>2692</v>
      </c>
      <c r="G187" s="184" t="s">
        <v>245</v>
      </c>
      <c r="H187" s="185">
        <v>35</v>
      </c>
      <c r="I187" s="186"/>
      <c r="J187" s="187">
        <f t="shared" si="20"/>
        <v>0</v>
      </c>
      <c r="K187" s="183" t="s">
        <v>230</v>
      </c>
      <c r="L187" s="188"/>
      <c r="M187" s="189" t="s">
        <v>1</v>
      </c>
      <c r="N187" s="190" t="s">
        <v>48</v>
      </c>
      <c r="P187" s="146">
        <f t="shared" si="21"/>
        <v>0</v>
      </c>
      <c r="Q187" s="146">
        <v>0</v>
      </c>
      <c r="R187" s="146">
        <f t="shared" si="22"/>
        <v>0</v>
      </c>
      <c r="S187" s="146">
        <v>0</v>
      </c>
      <c r="T187" s="147">
        <f t="shared" si="23"/>
        <v>0</v>
      </c>
      <c r="AR187" s="148" t="s">
        <v>314</v>
      </c>
      <c r="AT187" s="148" t="s">
        <v>529</v>
      </c>
      <c r="AU187" s="148" t="s">
        <v>100</v>
      </c>
      <c r="AY187" s="17" t="s">
        <v>161</v>
      </c>
      <c r="BE187" s="149">
        <f t="shared" si="24"/>
        <v>0</v>
      </c>
      <c r="BF187" s="149">
        <f t="shared" si="25"/>
        <v>0</v>
      </c>
      <c r="BG187" s="149">
        <f t="shared" si="26"/>
        <v>0</v>
      </c>
      <c r="BH187" s="149">
        <f t="shared" si="27"/>
        <v>0</v>
      </c>
      <c r="BI187" s="149">
        <f t="shared" si="28"/>
        <v>0</v>
      </c>
      <c r="BJ187" s="17" t="s">
        <v>90</v>
      </c>
      <c r="BK187" s="149">
        <f t="shared" si="29"/>
        <v>0</v>
      </c>
      <c r="BL187" s="17" t="s">
        <v>242</v>
      </c>
      <c r="BM187" s="148" t="s">
        <v>2693</v>
      </c>
    </row>
    <row r="188" spans="2:65" s="1" customFormat="1" ht="16.5" customHeight="1">
      <c r="B188" s="33"/>
      <c r="C188" s="181" t="s">
        <v>445</v>
      </c>
      <c r="D188" s="181" t="s">
        <v>529</v>
      </c>
      <c r="E188" s="182" t="s">
        <v>2694</v>
      </c>
      <c r="F188" s="183" t="s">
        <v>2695</v>
      </c>
      <c r="G188" s="184" t="s">
        <v>245</v>
      </c>
      <c r="H188" s="185">
        <v>75</v>
      </c>
      <c r="I188" s="186"/>
      <c r="J188" s="187">
        <f t="shared" si="20"/>
        <v>0</v>
      </c>
      <c r="K188" s="183" t="s">
        <v>230</v>
      </c>
      <c r="L188" s="188"/>
      <c r="M188" s="189" t="s">
        <v>1</v>
      </c>
      <c r="N188" s="190" t="s">
        <v>48</v>
      </c>
      <c r="P188" s="146">
        <f t="shared" si="21"/>
        <v>0</v>
      </c>
      <c r="Q188" s="146">
        <v>0</v>
      </c>
      <c r="R188" s="146">
        <f t="shared" si="22"/>
        <v>0</v>
      </c>
      <c r="S188" s="146">
        <v>0</v>
      </c>
      <c r="T188" s="147">
        <f t="shared" si="23"/>
        <v>0</v>
      </c>
      <c r="AR188" s="148" t="s">
        <v>314</v>
      </c>
      <c r="AT188" s="148" t="s">
        <v>529</v>
      </c>
      <c r="AU188" s="148" t="s">
        <v>100</v>
      </c>
      <c r="AY188" s="17" t="s">
        <v>161</v>
      </c>
      <c r="BE188" s="149">
        <f t="shared" si="24"/>
        <v>0</v>
      </c>
      <c r="BF188" s="149">
        <f t="shared" si="25"/>
        <v>0</v>
      </c>
      <c r="BG188" s="149">
        <f t="shared" si="26"/>
        <v>0</v>
      </c>
      <c r="BH188" s="149">
        <f t="shared" si="27"/>
        <v>0</v>
      </c>
      <c r="BI188" s="149">
        <f t="shared" si="28"/>
        <v>0</v>
      </c>
      <c r="BJ188" s="17" t="s">
        <v>90</v>
      </c>
      <c r="BK188" s="149">
        <f t="shared" si="29"/>
        <v>0</v>
      </c>
      <c r="BL188" s="17" t="s">
        <v>242</v>
      </c>
      <c r="BM188" s="148" t="s">
        <v>2696</v>
      </c>
    </row>
    <row r="189" spans="2:65" s="1" customFormat="1" ht="16.5" customHeight="1">
      <c r="B189" s="33"/>
      <c r="C189" s="181" t="s">
        <v>421</v>
      </c>
      <c r="D189" s="181" t="s">
        <v>529</v>
      </c>
      <c r="E189" s="182" t="s">
        <v>2697</v>
      </c>
      <c r="F189" s="183" t="s">
        <v>2698</v>
      </c>
      <c r="G189" s="184" t="s">
        <v>245</v>
      </c>
      <c r="H189" s="185">
        <v>43</v>
      </c>
      <c r="I189" s="186"/>
      <c r="J189" s="187">
        <f t="shared" si="20"/>
        <v>0</v>
      </c>
      <c r="K189" s="183" t="s">
        <v>230</v>
      </c>
      <c r="L189" s="188"/>
      <c r="M189" s="189" t="s">
        <v>1</v>
      </c>
      <c r="N189" s="190" t="s">
        <v>48</v>
      </c>
      <c r="P189" s="146">
        <f t="shared" si="21"/>
        <v>0</v>
      </c>
      <c r="Q189" s="146">
        <v>0</v>
      </c>
      <c r="R189" s="146">
        <f t="shared" si="22"/>
        <v>0</v>
      </c>
      <c r="S189" s="146">
        <v>0</v>
      </c>
      <c r="T189" s="147">
        <f t="shared" si="23"/>
        <v>0</v>
      </c>
      <c r="AR189" s="148" t="s">
        <v>314</v>
      </c>
      <c r="AT189" s="148" t="s">
        <v>529</v>
      </c>
      <c r="AU189" s="148" t="s">
        <v>100</v>
      </c>
      <c r="AY189" s="17" t="s">
        <v>161</v>
      </c>
      <c r="BE189" s="149">
        <f t="shared" si="24"/>
        <v>0</v>
      </c>
      <c r="BF189" s="149">
        <f t="shared" si="25"/>
        <v>0</v>
      </c>
      <c r="BG189" s="149">
        <f t="shared" si="26"/>
        <v>0</v>
      </c>
      <c r="BH189" s="149">
        <f t="shared" si="27"/>
        <v>0</v>
      </c>
      <c r="BI189" s="149">
        <f t="shared" si="28"/>
        <v>0</v>
      </c>
      <c r="BJ189" s="17" t="s">
        <v>90</v>
      </c>
      <c r="BK189" s="149">
        <f t="shared" si="29"/>
        <v>0</v>
      </c>
      <c r="BL189" s="17" t="s">
        <v>242</v>
      </c>
      <c r="BM189" s="148" t="s">
        <v>2699</v>
      </c>
    </row>
    <row r="190" spans="2:65" s="1" customFormat="1" ht="16.5" customHeight="1">
      <c r="B190" s="33"/>
      <c r="C190" s="181" t="s">
        <v>453</v>
      </c>
      <c r="D190" s="181" t="s">
        <v>529</v>
      </c>
      <c r="E190" s="182" t="s">
        <v>2700</v>
      </c>
      <c r="F190" s="183" t="s">
        <v>2701</v>
      </c>
      <c r="G190" s="184" t="s">
        <v>245</v>
      </c>
      <c r="H190" s="185">
        <v>28</v>
      </c>
      <c r="I190" s="186"/>
      <c r="J190" s="187">
        <f t="shared" si="20"/>
        <v>0</v>
      </c>
      <c r="K190" s="183" t="s">
        <v>230</v>
      </c>
      <c r="L190" s="188"/>
      <c r="M190" s="189" t="s">
        <v>1</v>
      </c>
      <c r="N190" s="190" t="s">
        <v>48</v>
      </c>
      <c r="P190" s="146">
        <f t="shared" si="21"/>
        <v>0</v>
      </c>
      <c r="Q190" s="146">
        <v>0</v>
      </c>
      <c r="R190" s="146">
        <f t="shared" si="22"/>
        <v>0</v>
      </c>
      <c r="S190" s="146">
        <v>0</v>
      </c>
      <c r="T190" s="147">
        <f t="shared" si="23"/>
        <v>0</v>
      </c>
      <c r="AR190" s="148" t="s">
        <v>314</v>
      </c>
      <c r="AT190" s="148" t="s">
        <v>529</v>
      </c>
      <c r="AU190" s="148" t="s">
        <v>100</v>
      </c>
      <c r="AY190" s="17" t="s">
        <v>161</v>
      </c>
      <c r="BE190" s="149">
        <f t="shared" si="24"/>
        <v>0</v>
      </c>
      <c r="BF190" s="149">
        <f t="shared" si="25"/>
        <v>0</v>
      </c>
      <c r="BG190" s="149">
        <f t="shared" si="26"/>
        <v>0</v>
      </c>
      <c r="BH190" s="149">
        <f t="shared" si="27"/>
        <v>0</v>
      </c>
      <c r="BI190" s="149">
        <f t="shared" si="28"/>
        <v>0</v>
      </c>
      <c r="BJ190" s="17" t="s">
        <v>90</v>
      </c>
      <c r="BK190" s="149">
        <f t="shared" si="29"/>
        <v>0</v>
      </c>
      <c r="BL190" s="17" t="s">
        <v>242</v>
      </c>
      <c r="BM190" s="148" t="s">
        <v>2702</v>
      </c>
    </row>
    <row r="191" spans="2:65" s="1" customFormat="1" ht="21.75" customHeight="1">
      <c r="B191" s="33"/>
      <c r="C191" s="181" t="s">
        <v>425</v>
      </c>
      <c r="D191" s="181" t="s">
        <v>529</v>
      </c>
      <c r="E191" s="182" t="s">
        <v>2703</v>
      </c>
      <c r="F191" s="183" t="s">
        <v>2704</v>
      </c>
      <c r="G191" s="184" t="s">
        <v>245</v>
      </c>
      <c r="H191" s="185">
        <v>1</v>
      </c>
      <c r="I191" s="186"/>
      <c r="J191" s="187">
        <f t="shared" si="20"/>
        <v>0</v>
      </c>
      <c r="K191" s="183" t="s">
        <v>230</v>
      </c>
      <c r="L191" s="188"/>
      <c r="M191" s="189" t="s">
        <v>1</v>
      </c>
      <c r="N191" s="190" t="s">
        <v>48</v>
      </c>
      <c r="P191" s="146">
        <f t="shared" si="21"/>
        <v>0</v>
      </c>
      <c r="Q191" s="146">
        <v>0</v>
      </c>
      <c r="R191" s="146">
        <f t="shared" si="22"/>
        <v>0</v>
      </c>
      <c r="S191" s="146">
        <v>0</v>
      </c>
      <c r="T191" s="147">
        <f t="shared" si="23"/>
        <v>0</v>
      </c>
      <c r="AR191" s="148" t="s">
        <v>314</v>
      </c>
      <c r="AT191" s="148" t="s">
        <v>529</v>
      </c>
      <c r="AU191" s="148" t="s">
        <v>100</v>
      </c>
      <c r="AY191" s="17" t="s">
        <v>161</v>
      </c>
      <c r="BE191" s="149">
        <f t="shared" si="24"/>
        <v>0</v>
      </c>
      <c r="BF191" s="149">
        <f t="shared" si="25"/>
        <v>0</v>
      </c>
      <c r="BG191" s="149">
        <f t="shared" si="26"/>
        <v>0</v>
      </c>
      <c r="BH191" s="149">
        <f t="shared" si="27"/>
        <v>0</v>
      </c>
      <c r="BI191" s="149">
        <f t="shared" si="28"/>
        <v>0</v>
      </c>
      <c r="BJ191" s="17" t="s">
        <v>90</v>
      </c>
      <c r="BK191" s="149">
        <f t="shared" si="29"/>
        <v>0</v>
      </c>
      <c r="BL191" s="17" t="s">
        <v>242</v>
      </c>
      <c r="BM191" s="148" t="s">
        <v>2705</v>
      </c>
    </row>
    <row r="192" spans="2:65" s="1" customFormat="1" ht="16.5" customHeight="1">
      <c r="B192" s="33"/>
      <c r="C192" s="181" t="s">
        <v>467</v>
      </c>
      <c r="D192" s="181" t="s">
        <v>529</v>
      </c>
      <c r="E192" s="182" t="s">
        <v>2706</v>
      </c>
      <c r="F192" s="183" t="s">
        <v>2707</v>
      </c>
      <c r="G192" s="184" t="s">
        <v>245</v>
      </c>
      <c r="H192" s="185">
        <v>4</v>
      </c>
      <c r="I192" s="186"/>
      <c r="J192" s="187">
        <f t="shared" si="20"/>
        <v>0</v>
      </c>
      <c r="K192" s="183" t="s">
        <v>230</v>
      </c>
      <c r="L192" s="188"/>
      <c r="M192" s="189" t="s">
        <v>1</v>
      </c>
      <c r="N192" s="190" t="s">
        <v>48</v>
      </c>
      <c r="P192" s="146">
        <f t="shared" si="21"/>
        <v>0</v>
      </c>
      <c r="Q192" s="146">
        <v>0</v>
      </c>
      <c r="R192" s="146">
        <f t="shared" si="22"/>
        <v>0</v>
      </c>
      <c r="S192" s="146">
        <v>0</v>
      </c>
      <c r="T192" s="147">
        <f t="shared" si="23"/>
        <v>0</v>
      </c>
      <c r="AR192" s="148" t="s">
        <v>314</v>
      </c>
      <c r="AT192" s="148" t="s">
        <v>529</v>
      </c>
      <c r="AU192" s="148" t="s">
        <v>100</v>
      </c>
      <c r="AY192" s="17" t="s">
        <v>161</v>
      </c>
      <c r="BE192" s="149">
        <f t="shared" si="24"/>
        <v>0</v>
      </c>
      <c r="BF192" s="149">
        <f t="shared" si="25"/>
        <v>0</v>
      </c>
      <c r="BG192" s="149">
        <f t="shared" si="26"/>
        <v>0</v>
      </c>
      <c r="BH192" s="149">
        <f t="shared" si="27"/>
        <v>0</v>
      </c>
      <c r="BI192" s="149">
        <f t="shared" si="28"/>
        <v>0</v>
      </c>
      <c r="BJ192" s="17" t="s">
        <v>90</v>
      </c>
      <c r="BK192" s="149">
        <f t="shared" si="29"/>
        <v>0</v>
      </c>
      <c r="BL192" s="17" t="s">
        <v>242</v>
      </c>
      <c r="BM192" s="148" t="s">
        <v>2708</v>
      </c>
    </row>
    <row r="193" spans="2:65" s="11" customFormat="1" ht="20.85" customHeight="1">
      <c r="B193" s="125"/>
      <c r="D193" s="126" t="s">
        <v>82</v>
      </c>
      <c r="E193" s="135" t="s">
        <v>2709</v>
      </c>
      <c r="F193" s="135" t="s">
        <v>2710</v>
      </c>
      <c r="I193" s="128"/>
      <c r="J193" s="136">
        <f>BK193</f>
        <v>0</v>
      </c>
      <c r="L193" s="125"/>
      <c r="M193" s="130"/>
      <c r="P193" s="131">
        <f>SUM(P194:P197)</f>
        <v>0</v>
      </c>
      <c r="R193" s="131">
        <f>SUM(R194:R197)</f>
        <v>0</v>
      </c>
      <c r="T193" s="132">
        <f>SUM(T194:T197)</f>
        <v>0</v>
      </c>
      <c r="AR193" s="126" t="s">
        <v>92</v>
      </c>
      <c r="AT193" s="133" t="s">
        <v>82</v>
      </c>
      <c r="AU193" s="133" t="s">
        <v>92</v>
      </c>
      <c r="AY193" s="126" t="s">
        <v>161</v>
      </c>
      <c r="BK193" s="134">
        <f>SUM(BK194:BK197)</f>
        <v>0</v>
      </c>
    </row>
    <row r="194" spans="2:65" s="1" customFormat="1" ht="24.2" customHeight="1">
      <c r="B194" s="33"/>
      <c r="C194" s="137" t="s">
        <v>428</v>
      </c>
      <c r="D194" s="137" t="s">
        <v>163</v>
      </c>
      <c r="E194" s="138" t="s">
        <v>2711</v>
      </c>
      <c r="F194" s="139" t="s">
        <v>2712</v>
      </c>
      <c r="G194" s="140" t="s">
        <v>245</v>
      </c>
      <c r="H194" s="141">
        <v>1</v>
      </c>
      <c r="I194" s="142"/>
      <c r="J194" s="143">
        <f>ROUND(I194*H194,2)</f>
        <v>0</v>
      </c>
      <c r="K194" s="139" t="s">
        <v>230</v>
      </c>
      <c r="L194" s="33"/>
      <c r="M194" s="144" t="s">
        <v>1</v>
      </c>
      <c r="N194" s="145" t="s">
        <v>48</v>
      </c>
      <c r="P194" s="146">
        <f>O194*H194</f>
        <v>0</v>
      </c>
      <c r="Q194" s="146">
        <v>0</v>
      </c>
      <c r="R194" s="146">
        <f>Q194*H194</f>
        <v>0</v>
      </c>
      <c r="S194" s="146">
        <v>0</v>
      </c>
      <c r="T194" s="147">
        <f>S194*H194</f>
        <v>0</v>
      </c>
      <c r="AR194" s="148" t="s">
        <v>242</v>
      </c>
      <c r="AT194" s="148" t="s">
        <v>163</v>
      </c>
      <c r="AU194" s="148" t="s">
        <v>100</v>
      </c>
      <c r="AY194" s="17" t="s">
        <v>161</v>
      </c>
      <c r="BE194" s="149">
        <f>IF(N194="základní",J194,0)</f>
        <v>0</v>
      </c>
      <c r="BF194" s="149">
        <f>IF(N194="snížená",J194,0)</f>
        <v>0</v>
      </c>
      <c r="BG194" s="149">
        <f>IF(N194="zákl. přenesená",J194,0)</f>
        <v>0</v>
      </c>
      <c r="BH194" s="149">
        <f>IF(N194="sníž. přenesená",J194,0)</f>
        <v>0</v>
      </c>
      <c r="BI194" s="149">
        <f>IF(N194="nulová",J194,0)</f>
        <v>0</v>
      </c>
      <c r="BJ194" s="17" t="s">
        <v>90</v>
      </c>
      <c r="BK194" s="149">
        <f>ROUND(I194*H194,2)</f>
        <v>0</v>
      </c>
      <c r="BL194" s="17" t="s">
        <v>242</v>
      </c>
      <c r="BM194" s="148" t="s">
        <v>2713</v>
      </c>
    </row>
    <row r="195" spans="2:65" s="1" customFormat="1" ht="16.5" customHeight="1">
      <c r="B195" s="33"/>
      <c r="C195" s="137" t="s">
        <v>479</v>
      </c>
      <c r="D195" s="137" t="s">
        <v>163</v>
      </c>
      <c r="E195" s="138" t="s">
        <v>2714</v>
      </c>
      <c r="F195" s="139" t="s">
        <v>2715</v>
      </c>
      <c r="G195" s="140" t="s">
        <v>245</v>
      </c>
      <c r="H195" s="141">
        <v>5</v>
      </c>
      <c r="I195" s="142"/>
      <c r="J195" s="143">
        <f>ROUND(I195*H195,2)</f>
        <v>0</v>
      </c>
      <c r="K195" s="139" t="s">
        <v>230</v>
      </c>
      <c r="L195" s="33"/>
      <c r="M195" s="144" t="s">
        <v>1</v>
      </c>
      <c r="N195" s="145" t="s">
        <v>48</v>
      </c>
      <c r="P195" s="146">
        <f>O195*H195</f>
        <v>0</v>
      </c>
      <c r="Q195" s="146">
        <v>0</v>
      </c>
      <c r="R195" s="146">
        <f>Q195*H195</f>
        <v>0</v>
      </c>
      <c r="S195" s="146">
        <v>0</v>
      </c>
      <c r="T195" s="147">
        <f>S195*H195</f>
        <v>0</v>
      </c>
      <c r="AR195" s="148" t="s">
        <v>242</v>
      </c>
      <c r="AT195" s="148" t="s">
        <v>163</v>
      </c>
      <c r="AU195" s="148" t="s">
        <v>100</v>
      </c>
      <c r="AY195" s="17" t="s">
        <v>161</v>
      </c>
      <c r="BE195" s="149">
        <f>IF(N195="základní",J195,0)</f>
        <v>0</v>
      </c>
      <c r="BF195" s="149">
        <f>IF(N195="snížená",J195,0)</f>
        <v>0</v>
      </c>
      <c r="BG195" s="149">
        <f>IF(N195="zákl. přenesená",J195,0)</f>
        <v>0</v>
      </c>
      <c r="BH195" s="149">
        <f>IF(N195="sníž. přenesená",J195,0)</f>
        <v>0</v>
      </c>
      <c r="BI195" s="149">
        <f>IF(N195="nulová",J195,0)</f>
        <v>0</v>
      </c>
      <c r="BJ195" s="17" t="s">
        <v>90</v>
      </c>
      <c r="BK195" s="149">
        <f>ROUND(I195*H195,2)</f>
        <v>0</v>
      </c>
      <c r="BL195" s="17" t="s">
        <v>242</v>
      </c>
      <c r="BM195" s="148" t="s">
        <v>2716</v>
      </c>
    </row>
    <row r="196" spans="2:65" s="1" customFormat="1" ht="24.2" customHeight="1">
      <c r="B196" s="33"/>
      <c r="C196" s="137" t="s">
        <v>432</v>
      </c>
      <c r="D196" s="137" t="s">
        <v>163</v>
      </c>
      <c r="E196" s="138" t="s">
        <v>2717</v>
      </c>
      <c r="F196" s="139" t="s">
        <v>2718</v>
      </c>
      <c r="G196" s="140" t="s">
        <v>245</v>
      </c>
      <c r="H196" s="141">
        <v>1</v>
      </c>
      <c r="I196" s="142"/>
      <c r="J196" s="143">
        <f>ROUND(I196*H196,2)</f>
        <v>0</v>
      </c>
      <c r="K196" s="139" t="s">
        <v>230</v>
      </c>
      <c r="L196" s="33"/>
      <c r="M196" s="144" t="s">
        <v>1</v>
      </c>
      <c r="N196" s="145" t="s">
        <v>48</v>
      </c>
      <c r="P196" s="146">
        <f>O196*H196</f>
        <v>0</v>
      </c>
      <c r="Q196" s="146">
        <v>0</v>
      </c>
      <c r="R196" s="146">
        <f>Q196*H196</f>
        <v>0</v>
      </c>
      <c r="S196" s="146">
        <v>0</v>
      </c>
      <c r="T196" s="147">
        <f>S196*H196</f>
        <v>0</v>
      </c>
      <c r="AR196" s="148" t="s">
        <v>242</v>
      </c>
      <c r="AT196" s="148" t="s">
        <v>163</v>
      </c>
      <c r="AU196" s="148" t="s">
        <v>100</v>
      </c>
      <c r="AY196" s="17" t="s">
        <v>161</v>
      </c>
      <c r="BE196" s="149">
        <f>IF(N196="základní",J196,0)</f>
        <v>0</v>
      </c>
      <c r="BF196" s="149">
        <f>IF(N196="snížená",J196,0)</f>
        <v>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7" t="s">
        <v>90</v>
      </c>
      <c r="BK196" s="149">
        <f>ROUND(I196*H196,2)</f>
        <v>0</v>
      </c>
      <c r="BL196" s="17" t="s">
        <v>242</v>
      </c>
      <c r="BM196" s="148" t="s">
        <v>2719</v>
      </c>
    </row>
    <row r="197" spans="2:65" s="1" customFormat="1" ht="16.5" customHeight="1">
      <c r="B197" s="33"/>
      <c r="C197" s="137" t="s">
        <v>488</v>
      </c>
      <c r="D197" s="137" t="s">
        <v>163</v>
      </c>
      <c r="E197" s="138" t="s">
        <v>2720</v>
      </c>
      <c r="F197" s="139" t="s">
        <v>2721</v>
      </c>
      <c r="G197" s="140" t="s">
        <v>1002</v>
      </c>
      <c r="H197" s="141">
        <v>1</v>
      </c>
      <c r="I197" s="142"/>
      <c r="J197" s="143">
        <f>ROUND(I197*H197,2)</f>
        <v>0</v>
      </c>
      <c r="K197" s="139" t="s">
        <v>230</v>
      </c>
      <c r="L197" s="33"/>
      <c r="M197" s="192" t="s">
        <v>1</v>
      </c>
      <c r="N197" s="193" t="s">
        <v>48</v>
      </c>
      <c r="O197" s="194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AR197" s="148" t="s">
        <v>242</v>
      </c>
      <c r="AT197" s="148" t="s">
        <v>163</v>
      </c>
      <c r="AU197" s="148" t="s">
        <v>100</v>
      </c>
      <c r="AY197" s="17" t="s">
        <v>161</v>
      </c>
      <c r="BE197" s="149">
        <f>IF(N197="základní",J197,0)</f>
        <v>0</v>
      </c>
      <c r="BF197" s="149">
        <f>IF(N197="snížená",J197,0)</f>
        <v>0</v>
      </c>
      <c r="BG197" s="149">
        <f>IF(N197="zákl. přenesená",J197,0)</f>
        <v>0</v>
      </c>
      <c r="BH197" s="149">
        <f>IF(N197="sníž. přenesená",J197,0)</f>
        <v>0</v>
      </c>
      <c r="BI197" s="149">
        <f>IF(N197="nulová",J197,0)</f>
        <v>0</v>
      </c>
      <c r="BJ197" s="17" t="s">
        <v>90</v>
      </c>
      <c r="BK197" s="149">
        <f>ROUND(I197*H197,2)</f>
        <v>0</v>
      </c>
      <c r="BL197" s="17" t="s">
        <v>242</v>
      </c>
      <c r="BM197" s="148" t="s">
        <v>2722</v>
      </c>
    </row>
    <row r="198" spans="2:65" s="1" customFormat="1" ht="6.95" customHeight="1">
      <c r="B198" s="45"/>
      <c r="C198" s="46"/>
      <c r="D198" s="46"/>
      <c r="E198" s="46"/>
      <c r="F198" s="46"/>
      <c r="G198" s="46"/>
      <c r="H198" s="46"/>
      <c r="I198" s="46"/>
      <c r="J198" s="46"/>
      <c r="K198" s="46"/>
      <c r="L198" s="33"/>
    </row>
  </sheetData>
  <sheetProtection algorithmName="SHA-512" hashValue="A1aQw475u70oMyiMAsNMY8I9fKBswe5xJyWhpW1FVv9/erXSmZX2UX1Dtmy7B9ze8lCwXIjdEF5ILI02FOglgQ==" saltValue="fcb5vzwQSPRibex/L4SlzebmULRTkI6U5dCqM+OVXnPSaYx/WJuGQnmJR1yOBoy9VDEJaa6nNpiT36Lj0pYYyA==" spinCount="100000" sheet="1" objects="1" scenarios="1" formatColumns="0" formatRows="0" autoFilter="0"/>
  <autoFilter ref="C130:K197" xr:uid="{00000000-0009-0000-0000-000002000000}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9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104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92</v>
      </c>
    </row>
    <row r="4" spans="2:46" ht="24.95" customHeight="1">
      <c r="B4" s="20"/>
      <c r="D4" s="21" t="s">
        <v>111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0" t="str">
        <f>'Rekapitulace stavby'!K6</f>
        <v>Realizace úspor energie – SŠ zahradnická a technická Litomyšl, historická budova A</v>
      </c>
      <c r="F7" s="241"/>
      <c r="G7" s="241"/>
      <c r="H7" s="241"/>
      <c r="L7" s="20"/>
    </row>
    <row r="8" spans="2:46" ht="12.75">
      <c r="B8" s="20"/>
      <c r="D8" s="27" t="s">
        <v>112</v>
      </c>
      <c r="L8" s="20"/>
    </row>
    <row r="9" spans="2:46" ht="16.5" customHeight="1">
      <c r="B9" s="20"/>
      <c r="E9" s="240" t="s">
        <v>113</v>
      </c>
      <c r="F9" s="225"/>
      <c r="G9" s="225"/>
      <c r="H9" s="225"/>
      <c r="L9" s="20"/>
    </row>
    <row r="10" spans="2:46" ht="12" customHeight="1">
      <c r="B10" s="20"/>
      <c r="D10" s="27" t="s">
        <v>2527</v>
      </c>
      <c r="L10" s="20"/>
    </row>
    <row r="11" spans="2:46" s="1" customFormat="1" ht="16.5" customHeight="1">
      <c r="B11" s="33"/>
      <c r="E11" s="203" t="s">
        <v>2528</v>
      </c>
      <c r="F11" s="242"/>
      <c r="G11" s="242"/>
      <c r="H11" s="242"/>
      <c r="L11" s="33"/>
    </row>
    <row r="12" spans="2:46" s="1" customFormat="1" ht="12" customHeight="1">
      <c r="B12" s="33"/>
      <c r="D12" s="27" t="s">
        <v>2529</v>
      </c>
      <c r="L12" s="33"/>
    </row>
    <row r="13" spans="2:46" s="1" customFormat="1" ht="16.5" customHeight="1">
      <c r="B13" s="33"/>
      <c r="E13" s="197" t="s">
        <v>2723</v>
      </c>
      <c r="F13" s="242"/>
      <c r="G13" s="242"/>
      <c r="H13" s="242"/>
      <c r="L13" s="33"/>
    </row>
    <row r="14" spans="2:46" s="1" customFormat="1" ht="11.25">
      <c r="B14" s="33"/>
      <c r="L14" s="33"/>
    </row>
    <row r="15" spans="2:46" s="1" customFormat="1" ht="12" customHeight="1">
      <c r="B15" s="33"/>
      <c r="D15" s="27" t="s">
        <v>18</v>
      </c>
      <c r="F15" s="25" t="s">
        <v>1</v>
      </c>
      <c r="I15" s="27" t="s">
        <v>20</v>
      </c>
      <c r="J15" s="25" t="s">
        <v>1</v>
      </c>
      <c r="L15" s="33"/>
    </row>
    <row r="16" spans="2:46" s="1" customFormat="1" ht="12" customHeight="1">
      <c r="B16" s="33"/>
      <c r="D16" s="27" t="s">
        <v>22</v>
      </c>
      <c r="F16" s="25" t="s">
        <v>23</v>
      </c>
      <c r="I16" s="27" t="s">
        <v>24</v>
      </c>
      <c r="J16" s="53" t="str">
        <f>'Rekapitulace stavby'!AN8</f>
        <v>31. 8. 2025</v>
      </c>
      <c r="L16" s="33"/>
    </row>
    <row r="17" spans="2:12" s="1" customFormat="1" ht="10.9" customHeight="1">
      <c r="B17" s="33"/>
      <c r="L17" s="33"/>
    </row>
    <row r="18" spans="2:12" s="1" customFormat="1" ht="12" customHeight="1">
      <c r="B18" s="33"/>
      <c r="D18" s="27" t="s">
        <v>30</v>
      </c>
      <c r="I18" s="27" t="s">
        <v>31</v>
      </c>
      <c r="J18" s="25" t="s">
        <v>1</v>
      </c>
      <c r="L18" s="33"/>
    </row>
    <row r="19" spans="2:12" s="1" customFormat="1" ht="18" customHeight="1">
      <c r="B19" s="33"/>
      <c r="E19" s="25" t="s">
        <v>32</v>
      </c>
      <c r="I19" s="27" t="s">
        <v>33</v>
      </c>
      <c r="J19" s="25" t="s">
        <v>1</v>
      </c>
      <c r="L19" s="33"/>
    </row>
    <row r="20" spans="2:12" s="1" customFormat="1" ht="6.95" customHeight="1">
      <c r="B20" s="33"/>
      <c r="L20" s="33"/>
    </row>
    <row r="21" spans="2:12" s="1" customFormat="1" ht="12" customHeight="1">
      <c r="B21" s="33"/>
      <c r="D21" s="27" t="s">
        <v>34</v>
      </c>
      <c r="I21" s="27" t="s">
        <v>31</v>
      </c>
      <c r="J21" s="28" t="str">
        <f>'Rekapitulace stavby'!AN13</f>
        <v>Vyplň údaj</v>
      </c>
      <c r="L21" s="33"/>
    </row>
    <row r="22" spans="2:12" s="1" customFormat="1" ht="18" customHeight="1">
      <c r="B22" s="33"/>
      <c r="E22" s="243" t="str">
        <f>'Rekapitulace stavby'!E14</f>
        <v>Vyplň údaj</v>
      </c>
      <c r="F22" s="224"/>
      <c r="G22" s="224"/>
      <c r="H22" s="224"/>
      <c r="I22" s="27" t="s">
        <v>33</v>
      </c>
      <c r="J22" s="28" t="str">
        <f>'Rekapitulace stavby'!AN14</f>
        <v>Vyplň údaj</v>
      </c>
      <c r="L22" s="33"/>
    </row>
    <row r="23" spans="2:12" s="1" customFormat="1" ht="6.95" customHeight="1">
      <c r="B23" s="33"/>
      <c r="L23" s="33"/>
    </row>
    <row r="24" spans="2:12" s="1" customFormat="1" ht="12" customHeight="1">
      <c r="B24" s="33"/>
      <c r="D24" s="27" t="s">
        <v>36</v>
      </c>
      <c r="I24" s="27" t="s">
        <v>31</v>
      </c>
      <c r="J24" s="25" t="s">
        <v>37</v>
      </c>
      <c r="L24" s="33"/>
    </row>
    <row r="25" spans="2:12" s="1" customFormat="1" ht="18" customHeight="1">
      <c r="B25" s="33"/>
      <c r="E25" s="25" t="s">
        <v>38</v>
      </c>
      <c r="I25" s="27" t="s">
        <v>33</v>
      </c>
      <c r="J25" s="25" t="s">
        <v>1</v>
      </c>
      <c r="L25" s="33"/>
    </row>
    <row r="26" spans="2:12" s="1" customFormat="1" ht="6.95" customHeight="1">
      <c r="B26" s="33"/>
      <c r="L26" s="33"/>
    </row>
    <row r="27" spans="2:12" s="1" customFormat="1" ht="12" customHeight="1">
      <c r="B27" s="33"/>
      <c r="D27" s="27" t="s">
        <v>40</v>
      </c>
      <c r="I27" s="27" t="s">
        <v>31</v>
      </c>
      <c r="J27" s="25" t="str">
        <f>IF('Rekapitulace stavby'!AN19="","",'Rekapitulace stavby'!AN19)</f>
        <v/>
      </c>
      <c r="L27" s="33"/>
    </row>
    <row r="28" spans="2:12" s="1" customFormat="1" ht="18" customHeight="1">
      <c r="B28" s="33"/>
      <c r="E28" s="25" t="str">
        <f>IF('Rekapitulace stavby'!E20="","",'Rekapitulace stavby'!E20)</f>
        <v xml:space="preserve"> </v>
      </c>
      <c r="I28" s="27" t="s">
        <v>33</v>
      </c>
      <c r="J28" s="25" t="str">
        <f>IF('Rekapitulace stavby'!AN20="","",'Rekapitulace stavby'!AN20)</f>
        <v/>
      </c>
      <c r="L28" s="33"/>
    </row>
    <row r="29" spans="2:12" s="1" customFormat="1" ht="6.95" customHeight="1">
      <c r="B29" s="33"/>
      <c r="L29" s="33"/>
    </row>
    <row r="30" spans="2:12" s="1" customFormat="1" ht="12" customHeight="1">
      <c r="B30" s="33"/>
      <c r="D30" s="27" t="s">
        <v>42</v>
      </c>
      <c r="L30" s="33"/>
    </row>
    <row r="31" spans="2:12" s="7" customFormat="1" ht="16.5" customHeight="1">
      <c r="B31" s="95"/>
      <c r="E31" s="229" t="s">
        <v>1</v>
      </c>
      <c r="F31" s="229"/>
      <c r="G31" s="229"/>
      <c r="H31" s="229"/>
      <c r="L31" s="95"/>
    </row>
    <row r="32" spans="2:12" s="1" customFormat="1" ht="6.95" customHeight="1">
      <c r="B32" s="33"/>
      <c r="L32" s="33"/>
    </row>
    <row r="33" spans="2:12" s="1" customFormat="1" ht="6.95" customHeight="1">
      <c r="B33" s="33"/>
      <c r="D33" s="54"/>
      <c r="E33" s="54"/>
      <c r="F33" s="54"/>
      <c r="G33" s="54"/>
      <c r="H33" s="54"/>
      <c r="I33" s="54"/>
      <c r="J33" s="54"/>
      <c r="K33" s="54"/>
      <c r="L33" s="33"/>
    </row>
    <row r="34" spans="2:12" s="1" customFormat="1" ht="25.35" customHeight="1">
      <c r="B34" s="33"/>
      <c r="D34" s="96" t="s">
        <v>43</v>
      </c>
      <c r="J34" s="67">
        <f>ROUND(J129, 2)</f>
        <v>0</v>
      </c>
      <c r="L34" s="33"/>
    </row>
    <row r="35" spans="2:12" s="1" customFormat="1" ht="6.95" customHeight="1">
      <c r="B35" s="33"/>
      <c r="D35" s="54"/>
      <c r="E35" s="54"/>
      <c r="F35" s="54"/>
      <c r="G35" s="54"/>
      <c r="H35" s="54"/>
      <c r="I35" s="54"/>
      <c r="J35" s="54"/>
      <c r="K35" s="54"/>
      <c r="L35" s="33"/>
    </row>
    <row r="36" spans="2:12" s="1" customFormat="1" ht="14.45" customHeight="1">
      <c r="B36" s="33"/>
      <c r="F36" s="36" t="s">
        <v>45</v>
      </c>
      <c r="I36" s="36" t="s">
        <v>44</v>
      </c>
      <c r="J36" s="36" t="s">
        <v>46</v>
      </c>
      <c r="L36" s="33"/>
    </row>
    <row r="37" spans="2:12" s="1" customFormat="1" ht="14.45" customHeight="1">
      <c r="B37" s="33"/>
      <c r="D37" s="56" t="s">
        <v>47</v>
      </c>
      <c r="E37" s="27" t="s">
        <v>48</v>
      </c>
      <c r="F37" s="87">
        <f>ROUND((SUM(BE129:BE195)),  2)</f>
        <v>0</v>
      </c>
      <c r="I37" s="97">
        <v>0.21</v>
      </c>
      <c r="J37" s="87">
        <f>ROUND(((SUM(BE129:BE195))*I37),  2)</f>
        <v>0</v>
      </c>
      <c r="L37" s="33"/>
    </row>
    <row r="38" spans="2:12" s="1" customFormat="1" ht="14.45" customHeight="1">
      <c r="B38" s="33"/>
      <c r="E38" s="27" t="s">
        <v>49</v>
      </c>
      <c r="F38" s="87">
        <f>ROUND((SUM(BF129:BF195)),  2)</f>
        <v>0</v>
      </c>
      <c r="I38" s="97">
        <v>0.12</v>
      </c>
      <c r="J38" s="87">
        <f>ROUND(((SUM(BF129:BF195))*I38),  2)</f>
        <v>0</v>
      </c>
      <c r="L38" s="33"/>
    </row>
    <row r="39" spans="2:12" s="1" customFormat="1" ht="14.45" hidden="1" customHeight="1">
      <c r="B39" s="33"/>
      <c r="E39" s="27" t="s">
        <v>50</v>
      </c>
      <c r="F39" s="87">
        <f>ROUND((SUM(BG129:BG195)),  2)</f>
        <v>0</v>
      </c>
      <c r="I39" s="97">
        <v>0.21</v>
      </c>
      <c r="J39" s="87">
        <f>0</f>
        <v>0</v>
      </c>
      <c r="L39" s="33"/>
    </row>
    <row r="40" spans="2:12" s="1" customFormat="1" ht="14.45" hidden="1" customHeight="1">
      <c r="B40" s="33"/>
      <c r="E40" s="27" t="s">
        <v>51</v>
      </c>
      <c r="F40" s="87">
        <f>ROUND((SUM(BH129:BH195)),  2)</f>
        <v>0</v>
      </c>
      <c r="I40" s="97">
        <v>0.12</v>
      </c>
      <c r="J40" s="87">
        <f>0</f>
        <v>0</v>
      </c>
      <c r="L40" s="33"/>
    </row>
    <row r="41" spans="2:12" s="1" customFormat="1" ht="14.45" hidden="1" customHeight="1">
      <c r="B41" s="33"/>
      <c r="E41" s="27" t="s">
        <v>52</v>
      </c>
      <c r="F41" s="87">
        <f>ROUND((SUM(BI129:BI195)),  2)</f>
        <v>0</v>
      </c>
      <c r="I41" s="97">
        <v>0</v>
      </c>
      <c r="J41" s="87">
        <f>0</f>
        <v>0</v>
      </c>
      <c r="L41" s="33"/>
    </row>
    <row r="42" spans="2:12" s="1" customFormat="1" ht="6.95" customHeight="1">
      <c r="B42" s="33"/>
      <c r="L42" s="33"/>
    </row>
    <row r="43" spans="2:12" s="1" customFormat="1" ht="25.35" customHeight="1">
      <c r="B43" s="33"/>
      <c r="C43" s="98"/>
      <c r="D43" s="99" t="s">
        <v>53</v>
      </c>
      <c r="E43" s="58"/>
      <c r="F43" s="58"/>
      <c r="G43" s="100" t="s">
        <v>54</v>
      </c>
      <c r="H43" s="101" t="s">
        <v>55</v>
      </c>
      <c r="I43" s="58"/>
      <c r="J43" s="102">
        <f>SUM(J34:J41)</f>
        <v>0</v>
      </c>
      <c r="K43" s="103"/>
      <c r="L43" s="33"/>
    </row>
    <row r="44" spans="2:12" s="1" customFormat="1" ht="14.45" customHeight="1">
      <c r="B44" s="33"/>
      <c r="L44" s="33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12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12" s="1" customFormat="1" ht="24.95" customHeight="1">
      <c r="B82" s="33"/>
      <c r="C82" s="21" t="s">
        <v>114</v>
      </c>
      <c r="L82" s="33"/>
    </row>
    <row r="83" spans="2:12" s="1" customFormat="1" ht="6.95" customHeight="1">
      <c r="B83" s="33"/>
      <c r="L83" s="33"/>
    </row>
    <row r="84" spans="2:12" s="1" customFormat="1" ht="12" customHeight="1">
      <c r="B84" s="33"/>
      <c r="C84" s="27" t="s">
        <v>16</v>
      </c>
      <c r="L84" s="33"/>
    </row>
    <row r="85" spans="2:12" s="1" customFormat="1" ht="26.25" customHeight="1">
      <c r="B85" s="33"/>
      <c r="E85" s="240" t="str">
        <f>E7</f>
        <v>Realizace úspor energie – SŠ zahradnická a technická Litomyšl, historická budova A</v>
      </c>
      <c r="F85" s="241"/>
      <c r="G85" s="241"/>
      <c r="H85" s="241"/>
      <c r="L85" s="33"/>
    </row>
    <row r="86" spans="2:12" ht="12" customHeight="1">
      <c r="B86" s="20"/>
      <c r="C86" s="27" t="s">
        <v>112</v>
      </c>
      <c r="L86" s="20"/>
    </row>
    <row r="87" spans="2:12" ht="16.5" customHeight="1">
      <c r="B87" s="20"/>
      <c r="E87" s="240" t="s">
        <v>113</v>
      </c>
      <c r="F87" s="225"/>
      <c r="G87" s="225"/>
      <c r="H87" s="225"/>
      <c r="L87" s="20"/>
    </row>
    <row r="88" spans="2:12" ht="12" customHeight="1">
      <c r="B88" s="20"/>
      <c r="C88" s="27" t="s">
        <v>2527</v>
      </c>
      <c r="L88" s="20"/>
    </row>
    <row r="89" spans="2:12" s="1" customFormat="1" ht="16.5" customHeight="1">
      <c r="B89" s="33"/>
      <c r="E89" s="203" t="s">
        <v>2528</v>
      </c>
      <c r="F89" s="242"/>
      <c r="G89" s="242"/>
      <c r="H89" s="242"/>
      <c r="L89" s="33"/>
    </row>
    <row r="90" spans="2:12" s="1" customFormat="1" ht="12" customHeight="1">
      <c r="B90" s="33"/>
      <c r="C90" s="27" t="s">
        <v>2529</v>
      </c>
      <c r="L90" s="33"/>
    </row>
    <row r="91" spans="2:12" s="1" customFormat="1" ht="16.5" customHeight="1">
      <c r="B91" s="33"/>
      <c r="E91" s="197" t="str">
        <f>E13</f>
        <v>02 - Temperování okapních svodů</v>
      </c>
      <c r="F91" s="242"/>
      <c r="G91" s="242"/>
      <c r="H91" s="242"/>
      <c r="L91" s="33"/>
    </row>
    <row r="92" spans="2:12" s="1" customFormat="1" ht="6.95" customHeight="1">
      <c r="B92" s="33"/>
      <c r="L92" s="33"/>
    </row>
    <row r="93" spans="2:12" s="1" customFormat="1" ht="12" customHeight="1">
      <c r="B93" s="33"/>
      <c r="C93" s="27" t="s">
        <v>22</v>
      </c>
      <c r="F93" s="25" t="str">
        <f>F16</f>
        <v>T.G. Masaryka 659, 570 13 Litomyšl</v>
      </c>
      <c r="I93" s="27" t="s">
        <v>24</v>
      </c>
      <c r="J93" s="53" t="str">
        <f>IF(J16="","",J16)</f>
        <v>31. 8. 2025</v>
      </c>
      <c r="L93" s="33"/>
    </row>
    <row r="94" spans="2:12" s="1" customFormat="1" ht="6.95" customHeight="1">
      <c r="B94" s="33"/>
      <c r="L94" s="33"/>
    </row>
    <row r="95" spans="2:12" s="1" customFormat="1" ht="15.2" customHeight="1">
      <c r="B95" s="33"/>
      <c r="C95" s="27" t="s">
        <v>30</v>
      </c>
      <c r="F95" s="25" t="str">
        <f>E19</f>
        <v>Pardubický kraj</v>
      </c>
      <c r="I95" s="27" t="s">
        <v>36</v>
      </c>
      <c r="J95" s="31" t="str">
        <f>E25</f>
        <v>AZ OPTIMAL s.r.o.</v>
      </c>
      <c r="L95" s="33"/>
    </row>
    <row r="96" spans="2:12" s="1" customFormat="1" ht="15.2" customHeight="1">
      <c r="B96" s="33"/>
      <c r="C96" s="27" t="s">
        <v>34</v>
      </c>
      <c r="F96" s="25" t="str">
        <f>IF(E22="","",E22)</f>
        <v>Vyplň údaj</v>
      </c>
      <c r="I96" s="27" t="s">
        <v>40</v>
      </c>
      <c r="J96" s="31" t="str">
        <f>E28</f>
        <v xml:space="preserve"> </v>
      </c>
      <c r="L96" s="33"/>
    </row>
    <row r="97" spans="2:47" s="1" customFormat="1" ht="10.35" customHeight="1">
      <c r="B97" s="33"/>
      <c r="L97" s="33"/>
    </row>
    <row r="98" spans="2:47" s="1" customFormat="1" ht="29.25" customHeight="1">
      <c r="B98" s="33"/>
      <c r="C98" s="106" t="s">
        <v>115</v>
      </c>
      <c r="D98" s="98"/>
      <c r="E98" s="98"/>
      <c r="F98" s="98"/>
      <c r="G98" s="98"/>
      <c r="H98" s="98"/>
      <c r="I98" s="98"/>
      <c r="J98" s="107" t="s">
        <v>116</v>
      </c>
      <c r="K98" s="98"/>
      <c r="L98" s="33"/>
    </row>
    <row r="99" spans="2:47" s="1" customFormat="1" ht="10.35" customHeight="1">
      <c r="B99" s="33"/>
      <c r="L99" s="33"/>
    </row>
    <row r="100" spans="2:47" s="1" customFormat="1" ht="22.9" customHeight="1">
      <c r="B100" s="33"/>
      <c r="C100" s="108" t="s">
        <v>117</v>
      </c>
      <c r="J100" s="67">
        <f>J129</f>
        <v>0</v>
      </c>
      <c r="L100" s="33"/>
      <c r="AU100" s="17" t="s">
        <v>118</v>
      </c>
    </row>
    <row r="101" spans="2:47" s="8" customFormat="1" ht="24.95" customHeight="1">
      <c r="B101" s="109"/>
      <c r="D101" s="110" t="s">
        <v>128</v>
      </c>
      <c r="E101" s="111"/>
      <c r="F101" s="111"/>
      <c r="G101" s="111"/>
      <c r="H101" s="111"/>
      <c r="I101" s="111"/>
      <c r="J101" s="112">
        <f>J130</f>
        <v>0</v>
      </c>
      <c r="L101" s="109"/>
    </row>
    <row r="102" spans="2:47" s="9" customFormat="1" ht="19.899999999999999" customHeight="1">
      <c r="B102" s="113"/>
      <c r="D102" s="114" t="s">
        <v>134</v>
      </c>
      <c r="E102" s="115"/>
      <c r="F102" s="115"/>
      <c r="G102" s="115"/>
      <c r="H102" s="115"/>
      <c r="I102" s="115"/>
      <c r="J102" s="116">
        <f>J131</f>
        <v>0</v>
      </c>
      <c r="L102" s="113"/>
    </row>
    <row r="103" spans="2:47" s="9" customFormat="1" ht="14.85" customHeight="1">
      <c r="B103" s="113"/>
      <c r="D103" s="114" t="s">
        <v>2724</v>
      </c>
      <c r="E103" s="115"/>
      <c r="F103" s="115"/>
      <c r="G103" s="115"/>
      <c r="H103" s="115"/>
      <c r="I103" s="115"/>
      <c r="J103" s="116">
        <f>J132</f>
        <v>0</v>
      </c>
      <c r="L103" s="113"/>
    </row>
    <row r="104" spans="2:47" s="9" customFormat="1" ht="14.85" customHeight="1">
      <c r="B104" s="113"/>
      <c r="D104" s="114" t="s">
        <v>2725</v>
      </c>
      <c r="E104" s="115"/>
      <c r="F104" s="115"/>
      <c r="G104" s="115"/>
      <c r="H104" s="115"/>
      <c r="I104" s="115"/>
      <c r="J104" s="116">
        <f>J154</f>
        <v>0</v>
      </c>
      <c r="L104" s="113"/>
    </row>
    <row r="105" spans="2:47" s="9" customFormat="1" ht="14.85" customHeight="1">
      <c r="B105" s="113"/>
      <c r="D105" s="114" t="s">
        <v>2726</v>
      </c>
      <c r="E105" s="115"/>
      <c r="F105" s="115"/>
      <c r="G105" s="115"/>
      <c r="H105" s="115"/>
      <c r="I105" s="115"/>
      <c r="J105" s="116">
        <f>J177</f>
        <v>0</v>
      </c>
      <c r="L105" s="113"/>
    </row>
    <row r="106" spans="2:47" s="1" customFormat="1" ht="21.75" customHeight="1">
      <c r="B106" s="33"/>
      <c r="L106" s="33"/>
    </row>
    <row r="107" spans="2:47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3"/>
    </row>
    <row r="111" spans="2:47" s="1" customFormat="1" ht="6.95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33"/>
    </row>
    <row r="112" spans="2:47" s="1" customFormat="1" ht="24.95" customHeight="1">
      <c r="B112" s="33"/>
      <c r="C112" s="21" t="s">
        <v>147</v>
      </c>
      <c r="L112" s="33"/>
    </row>
    <row r="113" spans="2:20" s="1" customFormat="1" ht="6.95" customHeight="1">
      <c r="B113" s="33"/>
      <c r="L113" s="33"/>
    </row>
    <row r="114" spans="2:20" s="1" customFormat="1" ht="12" customHeight="1">
      <c r="B114" s="33"/>
      <c r="C114" s="27" t="s">
        <v>16</v>
      </c>
      <c r="L114" s="33"/>
    </row>
    <row r="115" spans="2:20" s="1" customFormat="1" ht="26.25" customHeight="1">
      <c r="B115" s="33"/>
      <c r="E115" s="240" t="str">
        <f>E7</f>
        <v>Realizace úspor energie – SŠ zahradnická a technická Litomyšl, historická budova A</v>
      </c>
      <c r="F115" s="241"/>
      <c r="G115" s="241"/>
      <c r="H115" s="241"/>
      <c r="L115" s="33"/>
    </row>
    <row r="116" spans="2:20" ht="12" customHeight="1">
      <c r="B116" s="20"/>
      <c r="C116" s="27" t="s">
        <v>112</v>
      </c>
      <c r="L116" s="20"/>
    </row>
    <row r="117" spans="2:20" ht="16.5" customHeight="1">
      <c r="B117" s="20"/>
      <c r="E117" s="240" t="s">
        <v>113</v>
      </c>
      <c r="F117" s="225"/>
      <c r="G117" s="225"/>
      <c r="H117" s="225"/>
      <c r="L117" s="20"/>
    </row>
    <row r="118" spans="2:20" ht="12" customHeight="1">
      <c r="B118" s="20"/>
      <c r="C118" s="27" t="s">
        <v>2527</v>
      </c>
      <c r="L118" s="20"/>
    </row>
    <row r="119" spans="2:20" s="1" customFormat="1" ht="16.5" customHeight="1">
      <c r="B119" s="33"/>
      <c r="E119" s="203" t="s">
        <v>2528</v>
      </c>
      <c r="F119" s="242"/>
      <c r="G119" s="242"/>
      <c r="H119" s="242"/>
      <c r="L119" s="33"/>
    </row>
    <row r="120" spans="2:20" s="1" customFormat="1" ht="12" customHeight="1">
      <c r="B120" s="33"/>
      <c r="C120" s="27" t="s">
        <v>2529</v>
      </c>
      <c r="L120" s="33"/>
    </row>
    <row r="121" spans="2:20" s="1" customFormat="1" ht="16.5" customHeight="1">
      <c r="B121" s="33"/>
      <c r="E121" s="197" t="str">
        <f>E13</f>
        <v>02 - Temperování okapních svodů</v>
      </c>
      <c r="F121" s="242"/>
      <c r="G121" s="242"/>
      <c r="H121" s="242"/>
      <c r="L121" s="33"/>
    </row>
    <row r="122" spans="2:20" s="1" customFormat="1" ht="6.95" customHeight="1">
      <c r="B122" s="33"/>
      <c r="L122" s="33"/>
    </row>
    <row r="123" spans="2:20" s="1" customFormat="1" ht="12" customHeight="1">
      <c r="B123" s="33"/>
      <c r="C123" s="27" t="s">
        <v>22</v>
      </c>
      <c r="F123" s="25" t="str">
        <f>F16</f>
        <v>T.G. Masaryka 659, 570 13 Litomyšl</v>
      </c>
      <c r="I123" s="27" t="s">
        <v>24</v>
      </c>
      <c r="J123" s="53" t="str">
        <f>IF(J16="","",J16)</f>
        <v>31. 8. 2025</v>
      </c>
      <c r="L123" s="33"/>
    </row>
    <row r="124" spans="2:20" s="1" customFormat="1" ht="6.95" customHeight="1">
      <c r="B124" s="33"/>
      <c r="L124" s="33"/>
    </row>
    <row r="125" spans="2:20" s="1" customFormat="1" ht="15.2" customHeight="1">
      <c r="B125" s="33"/>
      <c r="C125" s="27" t="s">
        <v>30</v>
      </c>
      <c r="F125" s="25" t="str">
        <f>E19</f>
        <v>Pardubický kraj</v>
      </c>
      <c r="I125" s="27" t="s">
        <v>36</v>
      </c>
      <c r="J125" s="31" t="str">
        <f>E25</f>
        <v>AZ OPTIMAL s.r.o.</v>
      </c>
      <c r="L125" s="33"/>
    </row>
    <row r="126" spans="2:20" s="1" customFormat="1" ht="15.2" customHeight="1">
      <c r="B126" s="33"/>
      <c r="C126" s="27" t="s">
        <v>34</v>
      </c>
      <c r="F126" s="25" t="str">
        <f>IF(E22="","",E22)</f>
        <v>Vyplň údaj</v>
      </c>
      <c r="I126" s="27" t="s">
        <v>40</v>
      </c>
      <c r="J126" s="31" t="str">
        <f>E28</f>
        <v xml:space="preserve"> </v>
      </c>
      <c r="L126" s="33"/>
    </row>
    <row r="127" spans="2:20" s="1" customFormat="1" ht="10.35" customHeight="1">
      <c r="B127" s="33"/>
      <c r="L127" s="33"/>
    </row>
    <row r="128" spans="2:20" s="10" customFormat="1" ht="29.25" customHeight="1">
      <c r="B128" s="117"/>
      <c r="C128" s="118" t="s">
        <v>148</v>
      </c>
      <c r="D128" s="119" t="s">
        <v>68</v>
      </c>
      <c r="E128" s="119" t="s">
        <v>64</v>
      </c>
      <c r="F128" s="119" t="s">
        <v>65</v>
      </c>
      <c r="G128" s="119" t="s">
        <v>149</v>
      </c>
      <c r="H128" s="119" t="s">
        <v>150</v>
      </c>
      <c r="I128" s="119" t="s">
        <v>151</v>
      </c>
      <c r="J128" s="119" t="s">
        <v>116</v>
      </c>
      <c r="K128" s="120" t="s">
        <v>152</v>
      </c>
      <c r="L128" s="117"/>
      <c r="M128" s="60" t="s">
        <v>1</v>
      </c>
      <c r="N128" s="61" t="s">
        <v>47</v>
      </c>
      <c r="O128" s="61" t="s">
        <v>153</v>
      </c>
      <c r="P128" s="61" t="s">
        <v>154</v>
      </c>
      <c r="Q128" s="61" t="s">
        <v>155</v>
      </c>
      <c r="R128" s="61" t="s">
        <v>156</v>
      </c>
      <c r="S128" s="61" t="s">
        <v>157</v>
      </c>
      <c r="T128" s="62" t="s">
        <v>158</v>
      </c>
    </row>
    <row r="129" spans="2:65" s="1" customFormat="1" ht="22.9" customHeight="1">
      <c r="B129" s="33"/>
      <c r="C129" s="65" t="s">
        <v>159</v>
      </c>
      <c r="J129" s="121">
        <f>BK129</f>
        <v>0</v>
      </c>
      <c r="L129" s="33"/>
      <c r="M129" s="63"/>
      <c r="N129" s="54"/>
      <c r="O129" s="54"/>
      <c r="P129" s="122">
        <f>P130</f>
        <v>0</v>
      </c>
      <c r="Q129" s="54"/>
      <c r="R129" s="122">
        <f>R130</f>
        <v>0</v>
      </c>
      <c r="S129" s="54"/>
      <c r="T129" s="123">
        <f>T130</f>
        <v>0</v>
      </c>
      <c r="AT129" s="17" t="s">
        <v>82</v>
      </c>
      <c r="AU129" s="17" t="s">
        <v>118</v>
      </c>
      <c r="BK129" s="124">
        <f>BK130</f>
        <v>0</v>
      </c>
    </row>
    <row r="130" spans="2:65" s="11" customFormat="1" ht="25.9" customHeight="1">
      <c r="B130" s="125"/>
      <c r="D130" s="126" t="s">
        <v>82</v>
      </c>
      <c r="E130" s="127" t="s">
        <v>766</v>
      </c>
      <c r="F130" s="127" t="s">
        <v>767</v>
      </c>
      <c r="I130" s="128"/>
      <c r="J130" s="129">
        <f>BK130</f>
        <v>0</v>
      </c>
      <c r="L130" s="125"/>
      <c r="M130" s="130"/>
      <c r="P130" s="131">
        <f>P131</f>
        <v>0</v>
      </c>
      <c r="R130" s="131">
        <f>R131</f>
        <v>0</v>
      </c>
      <c r="T130" s="132">
        <f>T131</f>
        <v>0</v>
      </c>
      <c r="AR130" s="126" t="s">
        <v>92</v>
      </c>
      <c r="AT130" s="133" t="s">
        <v>82</v>
      </c>
      <c r="AU130" s="133" t="s">
        <v>83</v>
      </c>
      <c r="AY130" s="126" t="s">
        <v>161</v>
      </c>
      <c r="BK130" s="134">
        <f>BK131</f>
        <v>0</v>
      </c>
    </row>
    <row r="131" spans="2:65" s="11" customFormat="1" ht="22.9" customHeight="1">
      <c r="B131" s="125"/>
      <c r="D131" s="126" t="s">
        <v>82</v>
      </c>
      <c r="E131" s="135" t="s">
        <v>1016</v>
      </c>
      <c r="F131" s="135" t="s">
        <v>1017</v>
      </c>
      <c r="I131" s="128"/>
      <c r="J131" s="136">
        <f>BK131</f>
        <v>0</v>
      </c>
      <c r="L131" s="125"/>
      <c r="M131" s="130"/>
      <c r="P131" s="131">
        <f>P132+P154+P177</f>
        <v>0</v>
      </c>
      <c r="R131" s="131">
        <f>R132+R154+R177</f>
        <v>0</v>
      </c>
      <c r="T131" s="132">
        <f>T132+T154+T177</f>
        <v>0</v>
      </c>
      <c r="AR131" s="126" t="s">
        <v>92</v>
      </c>
      <c r="AT131" s="133" t="s">
        <v>82</v>
      </c>
      <c r="AU131" s="133" t="s">
        <v>90</v>
      </c>
      <c r="AY131" s="126" t="s">
        <v>161</v>
      </c>
      <c r="BK131" s="134">
        <f>BK132+BK154+BK177</f>
        <v>0</v>
      </c>
    </row>
    <row r="132" spans="2:65" s="11" customFormat="1" ht="20.85" customHeight="1">
      <c r="B132" s="125"/>
      <c r="D132" s="126" t="s">
        <v>82</v>
      </c>
      <c r="E132" s="135" t="s">
        <v>2727</v>
      </c>
      <c r="F132" s="135" t="s">
        <v>2728</v>
      </c>
      <c r="I132" s="128"/>
      <c r="J132" s="136">
        <f>BK132</f>
        <v>0</v>
      </c>
      <c r="L132" s="125"/>
      <c r="M132" s="130"/>
      <c r="P132" s="131">
        <f>SUM(P133:P153)</f>
        <v>0</v>
      </c>
      <c r="R132" s="131">
        <f>SUM(R133:R153)</f>
        <v>0</v>
      </c>
      <c r="T132" s="132">
        <f>SUM(T133:T153)</f>
        <v>0</v>
      </c>
      <c r="AR132" s="126" t="s">
        <v>92</v>
      </c>
      <c r="AT132" s="133" t="s">
        <v>82</v>
      </c>
      <c r="AU132" s="133" t="s">
        <v>92</v>
      </c>
      <c r="AY132" s="126" t="s">
        <v>161</v>
      </c>
      <c r="BK132" s="134">
        <f>SUM(BK133:BK153)</f>
        <v>0</v>
      </c>
    </row>
    <row r="133" spans="2:65" s="1" customFormat="1" ht="16.5" customHeight="1">
      <c r="B133" s="33"/>
      <c r="C133" s="181" t="s">
        <v>90</v>
      </c>
      <c r="D133" s="181" t="s">
        <v>529</v>
      </c>
      <c r="E133" s="182" t="s">
        <v>2729</v>
      </c>
      <c r="F133" s="183" t="s">
        <v>2730</v>
      </c>
      <c r="G133" s="184" t="s">
        <v>301</v>
      </c>
      <c r="H133" s="185">
        <v>60</v>
      </c>
      <c r="I133" s="186"/>
      <c r="J133" s="187">
        <f t="shared" ref="J133:J153" si="0">ROUND(I133*H133,2)</f>
        <v>0</v>
      </c>
      <c r="K133" s="183" t="s">
        <v>230</v>
      </c>
      <c r="L133" s="188"/>
      <c r="M133" s="189" t="s">
        <v>1</v>
      </c>
      <c r="N133" s="190" t="s">
        <v>48</v>
      </c>
      <c r="P133" s="146">
        <f t="shared" ref="P133:P153" si="1">O133*H133</f>
        <v>0</v>
      </c>
      <c r="Q133" s="146">
        <v>0</v>
      </c>
      <c r="R133" s="146">
        <f t="shared" ref="R133:R153" si="2">Q133*H133</f>
        <v>0</v>
      </c>
      <c r="S133" s="146">
        <v>0</v>
      </c>
      <c r="T133" s="147">
        <f t="shared" ref="T133:T153" si="3">S133*H133</f>
        <v>0</v>
      </c>
      <c r="AR133" s="148" t="s">
        <v>314</v>
      </c>
      <c r="AT133" s="148" t="s">
        <v>529</v>
      </c>
      <c r="AU133" s="148" t="s">
        <v>100</v>
      </c>
      <c r="AY133" s="17" t="s">
        <v>161</v>
      </c>
      <c r="BE133" s="149">
        <f t="shared" ref="BE133:BE153" si="4">IF(N133="základní",J133,0)</f>
        <v>0</v>
      </c>
      <c r="BF133" s="149">
        <f t="shared" ref="BF133:BF153" si="5">IF(N133="snížená",J133,0)</f>
        <v>0</v>
      </c>
      <c r="BG133" s="149">
        <f t="shared" ref="BG133:BG153" si="6">IF(N133="zákl. přenesená",J133,0)</f>
        <v>0</v>
      </c>
      <c r="BH133" s="149">
        <f t="shared" ref="BH133:BH153" si="7">IF(N133="sníž. přenesená",J133,0)</f>
        <v>0</v>
      </c>
      <c r="BI133" s="149">
        <f t="shared" ref="BI133:BI153" si="8">IF(N133="nulová",J133,0)</f>
        <v>0</v>
      </c>
      <c r="BJ133" s="17" t="s">
        <v>90</v>
      </c>
      <c r="BK133" s="149">
        <f t="shared" ref="BK133:BK153" si="9">ROUND(I133*H133,2)</f>
        <v>0</v>
      </c>
      <c r="BL133" s="17" t="s">
        <v>242</v>
      </c>
      <c r="BM133" s="148" t="s">
        <v>2731</v>
      </c>
    </row>
    <row r="134" spans="2:65" s="1" customFormat="1" ht="16.5" customHeight="1">
      <c r="B134" s="33"/>
      <c r="C134" s="181" t="s">
        <v>92</v>
      </c>
      <c r="D134" s="181" t="s">
        <v>529</v>
      </c>
      <c r="E134" s="182" t="s">
        <v>2732</v>
      </c>
      <c r="F134" s="183" t="s">
        <v>2733</v>
      </c>
      <c r="G134" s="184" t="s">
        <v>301</v>
      </c>
      <c r="H134" s="185">
        <v>30</v>
      </c>
      <c r="I134" s="186"/>
      <c r="J134" s="187">
        <f t="shared" si="0"/>
        <v>0</v>
      </c>
      <c r="K134" s="183" t="s">
        <v>230</v>
      </c>
      <c r="L134" s="188"/>
      <c r="M134" s="189" t="s">
        <v>1</v>
      </c>
      <c r="N134" s="190" t="s">
        <v>48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314</v>
      </c>
      <c r="AT134" s="148" t="s">
        <v>529</v>
      </c>
      <c r="AU134" s="148" t="s">
        <v>100</v>
      </c>
      <c r="AY134" s="17" t="s">
        <v>161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7" t="s">
        <v>90</v>
      </c>
      <c r="BK134" s="149">
        <f t="shared" si="9"/>
        <v>0</v>
      </c>
      <c r="BL134" s="17" t="s">
        <v>242</v>
      </c>
      <c r="BM134" s="148" t="s">
        <v>2734</v>
      </c>
    </row>
    <row r="135" spans="2:65" s="1" customFormat="1" ht="16.5" customHeight="1">
      <c r="B135" s="33"/>
      <c r="C135" s="181" t="s">
        <v>100</v>
      </c>
      <c r="D135" s="181" t="s">
        <v>529</v>
      </c>
      <c r="E135" s="182" t="s">
        <v>2735</v>
      </c>
      <c r="F135" s="183" t="s">
        <v>2736</v>
      </c>
      <c r="G135" s="184" t="s">
        <v>301</v>
      </c>
      <c r="H135" s="185">
        <v>30</v>
      </c>
      <c r="I135" s="186"/>
      <c r="J135" s="187">
        <f t="shared" si="0"/>
        <v>0</v>
      </c>
      <c r="K135" s="183" t="s">
        <v>230</v>
      </c>
      <c r="L135" s="188"/>
      <c r="M135" s="189" t="s">
        <v>1</v>
      </c>
      <c r="N135" s="190" t="s">
        <v>48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314</v>
      </c>
      <c r="AT135" s="148" t="s">
        <v>529</v>
      </c>
      <c r="AU135" s="148" t="s">
        <v>100</v>
      </c>
      <c r="AY135" s="17" t="s">
        <v>161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7" t="s">
        <v>90</v>
      </c>
      <c r="BK135" s="149">
        <f t="shared" si="9"/>
        <v>0</v>
      </c>
      <c r="BL135" s="17" t="s">
        <v>242</v>
      </c>
      <c r="BM135" s="148" t="s">
        <v>2737</v>
      </c>
    </row>
    <row r="136" spans="2:65" s="1" customFormat="1" ht="16.5" customHeight="1">
      <c r="B136" s="33"/>
      <c r="C136" s="181" t="s">
        <v>168</v>
      </c>
      <c r="D136" s="181" t="s">
        <v>529</v>
      </c>
      <c r="E136" s="182" t="s">
        <v>2738</v>
      </c>
      <c r="F136" s="183" t="s">
        <v>2739</v>
      </c>
      <c r="G136" s="184" t="s">
        <v>301</v>
      </c>
      <c r="H136" s="185">
        <v>27</v>
      </c>
      <c r="I136" s="186"/>
      <c r="J136" s="187">
        <f t="shared" si="0"/>
        <v>0</v>
      </c>
      <c r="K136" s="183" t="s">
        <v>230</v>
      </c>
      <c r="L136" s="188"/>
      <c r="M136" s="189" t="s">
        <v>1</v>
      </c>
      <c r="N136" s="190" t="s">
        <v>48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314</v>
      </c>
      <c r="AT136" s="148" t="s">
        <v>529</v>
      </c>
      <c r="AU136" s="148" t="s">
        <v>100</v>
      </c>
      <c r="AY136" s="17" t="s">
        <v>161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7" t="s">
        <v>90</v>
      </c>
      <c r="BK136" s="149">
        <f t="shared" si="9"/>
        <v>0</v>
      </c>
      <c r="BL136" s="17" t="s">
        <v>242</v>
      </c>
      <c r="BM136" s="148" t="s">
        <v>2740</v>
      </c>
    </row>
    <row r="137" spans="2:65" s="1" customFormat="1" ht="16.5" customHeight="1">
      <c r="B137" s="33"/>
      <c r="C137" s="181" t="s">
        <v>185</v>
      </c>
      <c r="D137" s="181" t="s">
        <v>529</v>
      </c>
      <c r="E137" s="182" t="s">
        <v>2741</v>
      </c>
      <c r="F137" s="183" t="s">
        <v>2742</v>
      </c>
      <c r="G137" s="184" t="s">
        <v>245</v>
      </c>
      <c r="H137" s="185">
        <v>1</v>
      </c>
      <c r="I137" s="186"/>
      <c r="J137" s="187">
        <f t="shared" si="0"/>
        <v>0</v>
      </c>
      <c r="K137" s="183" t="s">
        <v>230</v>
      </c>
      <c r="L137" s="188"/>
      <c r="M137" s="189" t="s">
        <v>1</v>
      </c>
      <c r="N137" s="190" t="s">
        <v>48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314</v>
      </c>
      <c r="AT137" s="148" t="s">
        <v>529</v>
      </c>
      <c r="AU137" s="148" t="s">
        <v>100</v>
      </c>
      <c r="AY137" s="17" t="s">
        <v>161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7" t="s">
        <v>90</v>
      </c>
      <c r="BK137" s="149">
        <f t="shared" si="9"/>
        <v>0</v>
      </c>
      <c r="BL137" s="17" t="s">
        <v>242</v>
      </c>
      <c r="BM137" s="148" t="s">
        <v>2743</v>
      </c>
    </row>
    <row r="138" spans="2:65" s="1" customFormat="1" ht="16.5" customHeight="1">
      <c r="B138" s="33"/>
      <c r="C138" s="181" t="s">
        <v>191</v>
      </c>
      <c r="D138" s="181" t="s">
        <v>529</v>
      </c>
      <c r="E138" s="182" t="s">
        <v>2744</v>
      </c>
      <c r="F138" s="183" t="s">
        <v>2745</v>
      </c>
      <c r="G138" s="184" t="s">
        <v>245</v>
      </c>
      <c r="H138" s="185">
        <v>5</v>
      </c>
      <c r="I138" s="186"/>
      <c r="J138" s="187">
        <f t="shared" si="0"/>
        <v>0</v>
      </c>
      <c r="K138" s="183" t="s">
        <v>230</v>
      </c>
      <c r="L138" s="188"/>
      <c r="M138" s="189" t="s">
        <v>1</v>
      </c>
      <c r="N138" s="190" t="s">
        <v>48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314</v>
      </c>
      <c r="AT138" s="148" t="s">
        <v>529</v>
      </c>
      <c r="AU138" s="148" t="s">
        <v>100</v>
      </c>
      <c r="AY138" s="17" t="s">
        <v>161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7" t="s">
        <v>90</v>
      </c>
      <c r="BK138" s="149">
        <f t="shared" si="9"/>
        <v>0</v>
      </c>
      <c r="BL138" s="17" t="s">
        <v>242</v>
      </c>
      <c r="BM138" s="148" t="s">
        <v>2746</v>
      </c>
    </row>
    <row r="139" spans="2:65" s="1" customFormat="1" ht="16.5" customHeight="1">
      <c r="B139" s="33"/>
      <c r="C139" s="181" t="s">
        <v>198</v>
      </c>
      <c r="D139" s="181" t="s">
        <v>529</v>
      </c>
      <c r="E139" s="182" t="s">
        <v>2747</v>
      </c>
      <c r="F139" s="183" t="s">
        <v>2748</v>
      </c>
      <c r="G139" s="184" t="s">
        <v>245</v>
      </c>
      <c r="H139" s="185">
        <v>3</v>
      </c>
      <c r="I139" s="186"/>
      <c r="J139" s="187">
        <f t="shared" si="0"/>
        <v>0</v>
      </c>
      <c r="K139" s="183" t="s">
        <v>230</v>
      </c>
      <c r="L139" s="188"/>
      <c r="M139" s="189" t="s">
        <v>1</v>
      </c>
      <c r="N139" s="190" t="s">
        <v>48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314</v>
      </c>
      <c r="AT139" s="148" t="s">
        <v>529</v>
      </c>
      <c r="AU139" s="148" t="s">
        <v>100</v>
      </c>
      <c r="AY139" s="17" t="s">
        <v>161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7" t="s">
        <v>90</v>
      </c>
      <c r="BK139" s="149">
        <f t="shared" si="9"/>
        <v>0</v>
      </c>
      <c r="BL139" s="17" t="s">
        <v>242</v>
      </c>
      <c r="BM139" s="148" t="s">
        <v>2749</v>
      </c>
    </row>
    <row r="140" spans="2:65" s="1" customFormat="1" ht="16.5" customHeight="1">
      <c r="B140" s="33"/>
      <c r="C140" s="181" t="s">
        <v>203</v>
      </c>
      <c r="D140" s="181" t="s">
        <v>529</v>
      </c>
      <c r="E140" s="182" t="s">
        <v>2750</v>
      </c>
      <c r="F140" s="183" t="s">
        <v>2751</v>
      </c>
      <c r="G140" s="184" t="s">
        <v>245</v>
      </c>
      <c r="H140" s="185">
        <v>3</v>
      </c>
      <c r="I140" s="186"/>
      <c r="J140" s="187">
        <f t="shared" si="0"/>
        <v>0</v>
      </c>
      <c r="K140" s="183" t="s">
        <v>230</v>
      </c>
      <c r="L140" s="188"/>
      <c r="M140" s="189" t="s">
        <v>1</v>
      </c>
      <c r="N140" s="190" t="s">
        <v>48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314</v>
      </c>
      <c r="AT140" s="148" t="s">
        <v>529</v>
      </c>
      <c r="AU140" s="148" t="s">
        <v>100</v>
      </c>
      <c r="AY140" s="17" t="s">
        <v>161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7" t="s">
        <v>90</v>
      </c>
      <c r="BK140" s="149">
        <f t="shared" si="9"/>
        <v>0</v>
      </c>
      <c r="BL140" s="17" t="s">
        <v>242</v>
      </c>
      <c r="BM140" s="148" t="s">
        <v>2752</v>
      </c>
    </row>
    <row r="141" spans="2:65" s="1" customFormat="1" ht="16.5" customHeight="1">
      <c r="B141" s="33"/>
      <c r="C141" s="181" t="s">
        <v>208</v>
      </c>
      <c r="D141" s="181" t="s">
        <v>529</v>
      </c>
      <c r="E141" s="182" t="s">
        <v>2753</v>
      </c>
      <c r="F141" s="183" t="s">
        <v>2754</v>
      </c>
      <c r="G141" s="184" t="s">
        <v>245</v>
      </c>
      <c r="H141" s="185">
        <v>1</v>
      </c>
      <c r="I141" s="186"/>
      <c r="J141" s="187">
        <f t="shared" si="0"/>
        <v>0</v>
      </c>
      <c r="K141" s="183" t="s">
        <v>230</v>
      </c>
      <c r="L141" s="188"/>
      <c r="M141" s="189" t="s">
        <v>1</v>
      </c>
      <c r="N141" s="190" t="s">
        <v>48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314</v>
      </c>
      <c r="AT141" s="148" t="s">
        <v>529</v>
      </c>
      <c r="AU141" s="148" t="s">
        <v>100</v>
      </c>
      <c r="AY141" s="17" t="s">
        <v>161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7" t="s">
        <v>90</v>
      </c>
      <c r="BK141" s="149">
        <f t="shared" si="9"/>
        <v>0</v>
      </c>
      <c r="BL141" s="17" t="s">
        <v>242</v>
      </c>
      <c r="BM141" s="148" t="s">
        <v>2755</v>
      </c>
    </row>
    <row r="142" spans="2:65" s="1" customFormat="1" ht="16.5" customHeight="1">
      <c r="B142" s="33"/>
      <c r="C142" s="181" t="s">
        <v>213</v>
      </c>
      <c r="D142" s="181" t="s">
        <v>529</v>
      </c>
      <c r="E142" s="182" t="s">
        <v>2756</v>
      </c>
      <c r="F142" s="183" t="s">
        <v>2757</v>
      </c>
      <c r="G142" s="184" t="s">
        <v>245</v>
      </c>
      <c r="H142" s="185">
        <v>1</v>
      </c>
      <c r="I142" s="186"/>
      <c r="J142" s="187">
        <f t="shared" si="0"/>
        <v>0</v>
      </c>
      <c r="K142" s="183" t="s">
        <v>230</v>
      </c>
      <c r="L142" s="188"/>
      <c r="M142" s="189" t="s">
        <v>1</v>
      </c>
      <c r="N142" s="190" t="s">
        <v>48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314</v>
      </c>
      <c r="AT142" s="148" t="s">
        <v>529</v>
      </c>
      <c r="AU142" s="148" t="s">
        <v>100</v>
      </c>
      <c r="AY142" s="17" t="s">
        <v>161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7" t="s">
        <v>90</v>
      </c>
      <c r="BK142" s="149">
        <f t="shared" si="9"/>
        <v>0</v>
      </c>
      <c r="BL142" s="17" t="s">
        <v>242</v>
      </c>
      <c r="BM142" s="148" t="s">
        <v>2758</v>
      </c>
    </row>
    <row r="143" spans="2:65" s="1" customFormat="1" ht="16.5" customHeight="1">
      <c r="B143" s="33"/>
      <c r="C143" s="181" t="s">
        <v>218</v>
      </c>
      <c r="D143" s="181" t="s">
        <v>529</v>
      </c>
      <c r="E143" s="182" t="s">
        <v>2759</v>
      </c>
      <c r="F143" s="183" t="s">
        <v>2760</v>
      </c>
      <c r="G143" s="184" t="s">
        <v>245</v>
      </c>
      <c r="H143" s="185">
        <v>1</v>
      </c>
      <c r="I143" s="186"/>
      <c r="J143" s="187">
        <f t="shared" si="0"/>
        <v>0</v>
      </c>
      <c r="K143" s="183" t="s">
        <v>230</v>
      </c>
      <c r="L143" s="188"/>
      <c r="M143" s="189" t="s">
        <v>1</v>
      </c>
      <c r="N143" s="190" t="s">
        <v>48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314</v>
      </c>
      <c r="AT143" s="148" t="s">
        <v>529</v>
      </c>
      <c r="AU143" s="148" t="s">
        <v>100</v>
      </c>
      <c r="AY143" s="17" t="s">
        <v>161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7" t="s">
        <v>90</v>
      </c>
      <c r="BK143" s="149">
        <f t="shared" si="9"/>
        <v>0</v>
      </c>
      <c r="BL143" s="17" t="s">
        <v>242</v>
      </c>
      <c r="BM143" s="148" t="s">
        <v>2761</v>
      </c>
    </row>
    <row r="144" spans="2:65" s="1" customFormat="1" ht="16.5" customHeight="1">
      <c r="B144" s="33"/>
      <c r="C144" s="181" t="s">
        <v>8</v>
      </c>
      <c r="D144" s="181" t="s">
        <v>529</v>
      </c>
      <c r="E144" s="182" t="s">
        <v>2762</v>
      </c>
      <c r="F144" s="183" t="s">
        <v>2763</v>
      </c>
      <c r="G144" s="184" t="s">
        <v>245</v>
      </c>
      <c r="H144" s="185">
        <v>1</v>
      </c>
      <c r="I144" s="186"/>
      <c r="J144" s="187">
        <f t="shared" si="0"/>
        <v>0</v>
      </c>
      <c r="K144" s="183" t="s">
        <v>230</v>
      </c>
      <c r="L144" s="188"/>
      <c r="M144" s="189" t="s">
        <v>1</v>
      </c>
      <c r="N144" s="190" t="s">
        <v>48</v>
      </c>
      <c r="P144" s="146">
        <f t="shared" si="1"/>
        <v>0</v>
      </c>
      <c r="Q144" s="146">
        <v>0</v>
      </c>
      <c r="R144" s="146">
        <f t="shared" si="2"/>
        <v>0</v>
      </c>
      <c r="S144" s="146">
        <v>0</v>
      </c>
      <c r="T144" s="147">
        <f t="shared" si="3"/>
        <v>0</v>
      </c>
      <c r="AR144" s="148" t="s">
        <v>314</v>
      </c>
      <c r="AT144" s="148" t="s">
        <v>529</v>
      </c>
      <c r="AU144" s="148" t="s">
        <v>100</v>
      </c>
      <c r="AY144" s="17" t="s">
        <v>161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7" t="s">
        <v>90</v>
      </c>
      <c r="BK144" s="149">
        <f t="shared" si="9"/>
        <v>0</v>
      </c>
      <c r="BL144" s="17" t="s">
        <v>242</v>
      </c>
      <c r="BM144" s="148" t="s">
        <v>2764</v>
      </c>
    </row>
    <row r="145" spans="2:65" s="1" customFormat="1" ht="16.5" customHeight="1">
      <c r="B145" s="33"/>
      <c r="C145" s="137" t="s">
        <v>227</v>
      </c>
      <c r="D145" s="137" t="s">
        <v>163</v>
      </c>
      <c r="E145" s="138" t="s">
        <v>2765</v>
      </c>
      <c r="F145" s="139" t="s">
        <v>2766</v>
      </c>
      <c r="G145" s="140" t="s">
        <v>301</v>
      </c>
      <c r="H145" s="141">
        <v>120</v>
      </c>
      <c r="I145" s="142"/>
      <c r="J145" s="143">
        <f t="shared" si="0"/>
        <v>0</v>
      </c>
      <c r="K145" s="139" t="s">
        <v>230</v>
      </c>
      <c r="L145" s="33"/>
      <c r="M145" s="144" t="s">
        <v>1</v>
      </c>
      <c r="N145" s="145" t="s">
        <v>48</v>
      </c>
      <c r="P145" s="146">
        <f t="shared" si="1"/>
        <v>0</v>
      </c>
      <c r="Q145" s="146">
        <v>0</v>
      </c>
      <c r="R145" s="146">
        <f t="shared" si="2"/>
        <v>0</v>
      </c>
      <c r="S145" s="146">
        <v>0</v>
      </c>
      <c r="T145" s="147">
        <f t="shared" si="3"/>
        <v>0</v>
      </c>
      <c r="AR145" s="148" t="s">
        <v>242</v>
      </c>
      <c r="AT145" s="148" t="s">
        <v>163</v>
      </c>
      <c r="AU145" s="148" t="s">
        <v>100</v>
      </c>
      <c r="AY145" s="17" t="s">
        <v>161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7" t="s">
        <v>90</v>
      </c>
      <c r="BK145" s="149">
        <f t="shared" si="9"/>
        <v>0</v>
      </c>
      <c r="BL145" s="17" t="s">
        <v>242</v>
      </c>
      <c r="BM145" s="148" t="s">
        <v>2767</v>
      </c>
    </row>
    <row r="146" spans="2:65" s="1" customFormat="1" ht="16.5" customHeight="1">
      <c r="B146" s="33"/>
      <c r="C146" s="137" t="s">
        <v>232</v>
      </c>
      <c r="D146" s="137" t="s">
        <v>163</v>
      </c>
      <c r="E146" s="138" t="s">
        <v>2768</v>
      </c>
      <c r="F146" s="139" t="s">
        <v>2769</v>
      </c>
      <c r="G146" s="140" t="s">
        <v>301</v>
      </c>
      <c r="H146" s="141">
        <v>27</v>
      </c>
      <c r="I146" s="142"/>
      <c r="J146" s="143">
        <f t="shared" si="0"/>
        <v>0</v>
      </c>
      <c r="K146" s="139" t="s">
        <v>230</v>
      </c>
      <c r="L146" s="33"/>
      <c r="M146" s="144" t="s">
        <v>1</v>
      </c>
      <c r="N146" s="145" t="s">
        <v>48</v>
      </c>
      <c r="P146" s="146">
        <f t="shared" si="1"/>
        <v>0</v>
      </c>
      <c r="Q146" s="146">
        <v>0</v>
      </c>
      <c r="R146" s="146">
        <f t="shared" si="2"/>
        <v>0</v>
      </c>
      <c r="S146" s="146">
        <v>0</v>
      </c>
      <c r="T146" s="147">
        <f t="shared" si="3"/>
        <v>0</v>
      </c>
      <c r="AR146" s="148" t="s">
        <v>242</v>
      </c>
      <c r="AT146" s="148" t="s">
        <v>163</v>
      </c>
      <c r="AU146" s="148" t="s">
        <v>100</v>
      </c>
      <c r="AY146" s="17" t="s">
        <v>161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17" t="s">
        <v>90</v>
      </c>
      <c r="BK146" s="149">
        <f t="shared" si="9"/>
        <v>0</v>
      </c>
      <c r="BL146" s="17" t="s">
        <v>242</v>
      </c>
      <c r="BM146" s="148" t="s">
        <v>2770</v>
      </c>
    </row>
    <row r="147" spans="2:65" s="1" customFormat="1" ht="16.5" customHeight="1">
      <c r="B147" s="33"/>
      <c r="C147" s="137" t="s">
        <v>238</v>
      </c>
      <c r="D147" s="137" t="s">
        <v>163</v>
      </c>
      <c r="E147" s="138" t="s">
        <v>2771</v>
      </c>
      <c r="F147" s="139" t="s">
        <v>2772</v>
      </c>
      <c r="G147" s="140" t="s">
        <v>245</v>
      </c>
      <c r="H147" s="141">
        <v>5</v>
      </c>
      <c r="I147" s="142"/>
      <c r="J147" s="143">
        <f t="shared" si="0"/>
        <v>0</v>
      </c>
      <c r="K147" s="139" t="s">
        <v>230</v>
      </c>
      <c r="L147" s="33"/>
      <c r="M147" s="144" t="s">
        <v>1</v>
      </c>
      <c r="N147" s="145" t="s">
        <v>48</v>
      </c>
      <c r="P147" s="146">
        <f t="shared" si="1"/>
        <v>0</v>
      </c>
      <c r="Q147" s="146">
        <v>0</v>
      </c>
      <c r="R147" s="146">
        <f t="shared" si="2"/>
        <v>0</v>
      </c>
      <c r="S147" s="146">
        <v>0</v>
      </c>
      <c r="T147" s="147">
        <f t="shared" si="3"/>
        <v>0</v>
      </c>
      <c r="AR147" s="148" t="s">
        <v>242</v>
      </c>
      <c r="AT147" s="148" t="s">
        <v>163</v>
      </c>
      <c r="AU147" s="148" t="s">
        <v>100</v>
      </c>
      <c r="AY147" s="17" t="s">
        <v>161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7" t="s">
        <v>90</v>
      </c>
      <c r="BK147" s="149">
        <f t="shared" si="9"/>
        <v>0</v>
      </c>
      <c r="BL147" s="17" t="s">
        <v>242</v>
      </c>
      <c r="BM147" s="148" t="s">
        <v>2773</v>
      </c>
    </row>
    <row r="148" spans="2:65" s="1" customFormat="1" ht="16.5" customHeight="1">
      <c r="B148" s="33"/>
      <c r="C148" s="137" t="s">
        <v>242</v>
      </c>
      <c r="D148" s="137" t="s">
        <v>163</v>
      </c>
      <c r="E148" s="138" t="s">
        <v>2774</v>
      </c>
      <c r="F148" s="139" t="s">
        <v>2775</v>
      </c>
      <c r="G148" s="140" t="s">
        <v>245</v>
      </c>
      <c r="H148" s="141">
        <v>3</v>
      </c>
      <c r="I148" s="142"/>
      <c r="J148" s="143">
        <f t="shared" si="0"/>
        <v>0</v>
      </c>
      <c r="K148" s="139" t="s">
        <v>230</v>
      </c>
      <c r="L148" s="33"/>
      <c r="M148" s="144" t="s">
        <v>1</v>
      </c>
      <c r="N148" s="145" t="s">
        <v>48</v>
      </c>
      <c r="P148" s="146">
        <f t="shared" si="1"/>
        <v>0</v>
      </c>
      <c r="Q148" s="146">
        <v>0</v>
      </c>
      <c r="R148" s="146">
        <f t="shared" si="2"/>
        <v>0</v>
      </c>
      <c r="S148" s="146">
        <v>0</v>
      </c>
      <c r="T148" s="147">
        <f t="shared" si="3"/>
        <v>0</v>
      </c>
      <c r="AR148" s="148" t="s">
        <v>242</v>
      </c>
      <c r="AT148" s="148" t="s">
        <v>163</v>
      </c>
      <c r="AU148" s="148" t="s">
        <v>100</v>
      </c>
      <c r="AY148" s="17" t="s">
        <v>161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7" t="s">
        <v>90</v>
      </c>
      <c r="BK148" s="149">
        <f t="shared" si="9"/>
        <v>0</v>
      </c>
      <c r="BL148" s="17" t="s">
        <v>242</v>
      </c>
      <c r="BM148" s="148" t="s">
        <v>2776</v>
      </c>
    </row>
    <row r="149" spans="2:65" s="1" customFormat="1" ht="16.5" customHeight="1">
      <c r="B149" s="33"/>
      <c r="C149" s="137" t="s">
        <v>246</v>
      </c>
      <c r="D149" s="137" t="s">
        <v>163</v>
      </c>
      <c r="E149" s="138" t="s">
        <v>2777</v>
      </c>
      <c r="F149" s="139" t="s">
        <v>2778</v>
      </c>
      <c r="G149" s="140" t="s">
        <v>245</v>
      </c>
      <c r="H149" s="141">
        <v>1</v>
      </c>
      <c r="I149" s="142"/>
      <c r="J149" s="143">
        <f t="shared" si="0"/>
        <v>0</v>
      </c>
      <c r="K149" s="139" t="s">
        <v>230</v>
      </c>
      <c r="L149" s="33"/>
      <c r="M149" s="144" t="s">
        <v>1</v>
      </c>
      <c r="N149" s="145" t="s">
        <v>48</v>
      </c>
      <c r="P149" s="146">
        <f t="shared" si="1"/>
        <v>0</v>
      </c>
      <c r="Q149" s="146">
        <v>0</v>
      </c>
      <c r="R149" s="146">
        <f t="shared" si="2"/>
        <v>0</v>
      </c>
      <c r="S149" s="146">
        <v>0</v>
      </c>
      <c r="T149" s="147">
        <f t="shared" si="3"/>
        <v>0</v>
      </c>
      <c r="AR149" s="148" t="s">
        <v>242</v>
      </c>
      <c r="AT149" s="148" t="s">
        <v>163</v>
      </c>
      <c r="AU149" s="148" t="s">
        <v>100</v>
      </c>
      <c r="AY149" s="17" t="s">
        <v>161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17" t="s">
        <v>90</v>
      </c>
      <c r="BK149" s="149">
        <f t="shared" si="9"/>
        <v>0</v>
      </c>
      <c r="BL149" s="17" t="s">
        <v>242</v>
      </c>
      <c r="BM149" s="148" t="s">
        <v>2779</v>
      </c>
    </row>
    <row r="150" spans="2:65" s="1" customFormat="1" ht="16.5" customHeight="1">
      <c r="B150" s="33"/>
      <c r="C150" s="137" t="s">
        <v>251</v>
      </c>
      <c r="D150" s="137" t="s">
        <v>163</v>
      </c>
      <c r="E150" s="138" t="s">
        <v>2780</v>
      </c>
      <c r="F150" s="139" t="s">
        <v>2781</v>
      </c>
      <c r="G150" s="140" t="s">
        <v>245</v>
      </c>
      <c r="H150" s="141">
        <v>15</v>
      </c>
      <c r="I150" s="142"/>
      <c r="J150" s="143">
        <f t="shared" si="0"/>
        <v>0</v>
      </c>
      <c r="K150" s="139" t="s">
        <v>230</v>
      </c>
      <c r="L150" s="33"/>
      <c r="M150" s="144" t="s">
        <v>1</v>
      </c>
      <c r="N150" s="145" t="s">
        <v>48</v>
      </c>
      <c r="P150" s="146">
        <f t="shared" si="1"/>
        <v>0</v>
      </c>
      <c r="Q150" s="146">
        <v>0</v>
      </c>
      <c r="R150" s="146">
        <f t="shared" si="2"/>
        <v>0</v>
      </c>
      <c r="S150" s="146">
        <v>0</v>
      </c>
      <c r="T150" s="147">
        <f t="shared" si="3"/>
        <v>0</v>
      </c>
      <c r="AR150" s="148" t="s">
        <v>242</v>
      </c>
      <c r="AT150" s="148" t="s">
        <v>163</v>
      </c>
      <c r="AU150" s="148" t="s">
        <v>100</v>
      </c>
      <c r="AY150" s="17" t="s">
        <v>161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17" t="s">
        <v>90</v>
      </c>
      <c r="BK150" s="149">
        <f t="shared" si="9"/>
        <v>0</v>
      </c>
      <c r="BL150" s="17" t="s">
        <v>242</v>
      </c>
      <c r="BM150" s="148" t="s">
        <v>2782</v>
      </c>
    </row>
    <row r="151" spans="2:65" s="1" customFormat="1" ht="16.5" customHeight="1">
      <c r="B151" s="33"/>
      <c r="C151" s="137" t="s">
        <v>254</v>
      </c>
      <c r="D151" s="137" t="s">
        <v>163</v>
      </c>
      <c r="E151" s="138" t="s">
        <v>2783</v>
      </c>
      <c r="F151" s="139" t="s">
        <v>2784</v>
      </c>
      <c r="G151" s="140" t="s">
        <v>245</v>
      </c>
      <c r="H151" s="141">
        <v>2</v>
      </c>
      <c r="I151" s="142"/>
      <c r="J151" s="143">
        <f t="shared" si="0"/>
        <v>0</v>
      </c>
      <c r="K151" s="139" t="s">
        <v>230</v>
      </c>
      <c r="L151" s="33"/>
      <c r="M151" s="144" t="s">
        <v>1</v>
      </c>
      <c r="N151" s="145" t="s">
        <v>48</v>
      </c>
      <c r="P151" s="146">
        <f t="shared" si="1"/>
        <v>0</v>
      </c>
      <c r="Q151" s="146">
        <v>0</v>
      </c>
      <c r="R151" s="146">
        <f t="shared" si="2"/>
        <v>0</v>
      </c>
      <c r="S151" s="146">
        <v>0</v>
      </c>
      <c r="T151" s="147">
        <f t="shared" si="3"/>
        <v>0</v>
      </c>
      <c r="AR151" s="148" t="s">
        <v>242</v>
      </c>
      <c r="AT151" s="148" t="s">
        <v>163</v>
      </c>
      <c r="AU151" s="148" t="s">
        <v>100</v>
      </c>
      <c r="AY151" s="17" t="s">
        <v>161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17" t="s">
        <v>90</v>
      </c>
      <c r="BK151" s="149">
        <f t="shared" si="9"/>
        <v>0</v>
      </c>
      <c r="BL151" s="17" t="s">
        <v>242</v>
      </c>
      <c r="BM151" s="148" t="s">
        <v>2785</v>
      </c>
    </row>
    <row r="152" spans="2:65" s="1" customFormat="1" ht="16.5" customHeight="1">
      <c r="B152" s="33"/>
      <c r="C152" s="137" t="s">
        <v>257</v>
      </c>
      <c r="D152" s="137" t="s">
        <v>163</v>
      </c>
      <c r="E152" s="138" t="s">
        <v>2786</v>
      </c>
      <c r="F152" s="139" t="s">
        <v>2787</v>
      </c>
      <c r="G152" s="140" t="s">
        <v>245</v>
      </c>
      <c r="H152" s="141">
        <v>1</v>
      </c>
      <c r="I152" s="142"/>
      <c r="J152" s="143">
        <f t="shared" si="0"/>
        <v>0</v>
      </c>
      <c r="K152" s="139" t="s">
        <v>230</v>
      </c>
      <c r="L152" s="33"/>
      <c r="M152" s="144" t="s">
        <v>1</v>
      </c>
      <c r="N152" s="145" t="s">
        <v>48</v>
      </c>
      <c r="P152" s="146">
        <f t="shared" si="1"/>
        <v>0</v>
      </c>
      <c r="Q152" s="146">
        <v>0</v>
      </c>
      <c r="R152" s="146">
        <f t="shared" si="2"/>
        <v>0</v>
      </c>
      <c r="S152" s="146">
        <v>0</v>
      </c>
      <c r="T152" s="147">
        <f t="shared" si="3"/>
        <v>0</v>
      </c>
      <c r="AR152" s="148" t="s">
        <v>242</v>
      </c>
      <c r="AT152" s="148" t="s">
        <v>163</v>
      </c>
      <c r="AU152" s="148" t="s">
        <v>100</v>
      </c>
      <c r="AY152" s="17" t="s">
        <v>161</v>
      </c>
      <c r="BE152" s="149">
        <f t="shared" si="4"/>
        <v>0</v>
      </c>
      <c r="BF152" s="149">
        <f t="shared" si="5"/>
        <v>0</v>
      </c>
      <c r="BG152" s="149">
        <f t="shared" si="6"/>
        <v>0</v>
      </c>
      <c r="BH152" s="149">
        <f t="shared" si="7"/>
        <v>0</v>
      </c>
      <c r="BI152" s="149">
        <f t="shared" si="8"/>
        <v>0</v>
      </c>
      <c r="BJ152" s="17" t="s">
        <v>90</v>
      </c>
      <c r="BK152" s="149">
        <f t="shared" si="9"/>
        <v>0</v>
      </c>
      <c r="BL152" s="17" t="s">
        <v>242</v>
      </c>
      <c r="BM152" s="148" t="s">
        <v>2788</v>
      </c>
    </row>
    <row r="153" spans="2:65" s="1" customFormat="1" ht="16.5" customHeight="1">
      <c r="B153" s="33"/>
      <c r="C153" s="137" t="s">
        <v>7</v>
      </c>
      <c r="D153" s="137" t="s">
        <v>163</v>
      </c>
      <c r="E153" s="138" t="s">
        <v>2789</v>
      </c>
      <c r="F153" s="139" t="s">
        <v>2790</v>
      </c>
      <c r="G153" s="140" t="s">
        <v>245</v>
      </c>
      <c r="H153" s="141">
        <v>1</v>
      </c>
      <c r="I153" s="142"/>
      <c r="J153" s="143">
        <f t="shared" si="0"/>
        <v>0</v>
      </c>
      <c r="K153" s="139" t="s">
        <v>230</v>
      </c>
      <c r="L153" s="33"/>
      <c r="M153" s="144" t="s">
        <v>1</v>
      </c>
      <c r="N153" s="145" t="s">
        <v>48</v>
      </c>
      <c r="P153" s="146">
        <f t="shared" si="1"/>
        <v>0</v>
      </c>
      <c r="Q153" s="146">
        <v>0</v>
      </c>
      <c r="R153" s="146">
        <f t="shared" si="2"/>
        <v>0</v>
      </c>
      <c r="S153" s="146">
        <v>0</v>
      </c>
      <c r="T153" s="147">
        <f t="shared" si="3"/>
        <v>0</v>
      </c>
      <c r="AR153" s="148" t="s">
        <v>242</v>
      </c>
      <c r="AT153" s="148" t="s">
        <v>163</v>
      </c>
      <c r="AU153" s="148" t="s">
        <v>100</v>
      </c>
      <c r="AY153" s="17" t="s">
        <v>161</v>
      </c>
      <c r="BE153" s="149">
        <f t="shared" si="4"/>
        <v>0</v>
      </c>
      <c r="BF153" s="149">
        <f t="shared" si="5"/>
        <v>0</v>
      </c>
      <c r="BG153" s="149">
        <f t="shared" si="6"/>
        <v>0</v>
      </c>
      <c r="BH153" s="149">
        <f t="shared" si="7"/>
        <v>0</v>
      </c>
      <c r="BI153" s="149">
        <f t="shared" si="8"/>
        <v>0</v>
      </c>
      <c r="BJ153" s="17" t="s">
        <v>90</v>
      </c>
      <c r="BK153" s="149">
        <f t="shared" si="9"/>
        <v>0</v>
      </c>
      <c r="BL153" s="17" t="s">
        <v>242</v>
      </c>
      <c r="BM153" s="148" t="s">
        <v>2791</v>
      </c>
    </row>
    <row r="154" spans="2:65" s="11" customFormat="1" ht="20.85" customHeight="1">
      <c r="B154" s="125"/>
      <c r="D154" s="126" t="s">
        <v>82</v>
      </c>
      <c r="E154" s="135" t="s">
        <v>2792</v>
      </c>
      <c r="F154" s="135" t="s">
        <v>2793</v>
      </c>
      <c r="I154" s="128"/>
      <c r="J154" s="136">
        <f>BK154</f>
        <v>0</v>
      </c>
      <c r="L154" s="125"/>
      <c r="M154" s="130"/>
      <c r="P154" s="131">
        <f>SUM(P155:P176)</f>
        <v>0</v>
      </c>
      <c r="R154" s="131">
        <f>SUM(R155:R176)</f>
        <v>0</v>
      </c>
      <c r="T154" s="132">
        <f>SUM(T155:T176)</f>
        <v>0</v>
      </c>
      <c r="AR154" s="126" t="s">
        <v>92</v>
      </c>
      <c r="AT154" s="133" t="s">
        <v>82</v>
      </c>
      <c r="AU154" s="133" t="s">
        <v>92</v>
      </c>
      <c r="AY154" s="126" t="s">
        <v>161</v>
      </c>
      <c r="BK154" s="134">
        <f>SUM(BK155:BK176)</f>
        <v>0</v>
      </c>
    </row>
    <row r="155" spans="2:65" s="1" customFormat="1" ht="16.5" customHeight="1">
      <c r="B155" s="33"/>
      <c r="C155" s="181" t="s">
        <v>263</v>
      </c>
      <c r="D155" s="181" t="s">
        <v>529</v>
      </c>
      <c r="E155" s="182" t="s">
        <v>2794</v>
      </c>
      <c r="F155" s="183" t="s">
        <v>2730</v>
      </c>
      <c r="G155" s="184" t="s">
        <v>301</v>
      </c>
      <c r="H155" s="185">
        <v>150</v>
      </c>
      <c r="I155" s="186"/>
      <c r="J155" s="187">
        <f t="shared" ref="J155:J176" si="10">ROUND(I155*H155,2)</f>
        <v>0</v>
      </c>
      <c r="K155" s="183" t="s">
        <v>230</v>
      </c>
      <c r="L155" s="188"/>
      <c r="M155" s="189" t="s">
        <v>1</v>
      </c>
      <c r="N155" s="190" t="s">
        <v>48</v>
      </c>
      <c r="P155" s="146">
        <f t="shared" ref="P155:P176" si="11">O155*H155</f>
        <v>0</v>
      </c>
      <c r="Q155" s="146">
        <v>0</v>
      </c>
      <c r="R155" s="146">
        <f t="shared" ref="R155:R176" si="12">Q155*H155</f>
        <v>0</v>
      </c>
      <c r="S155" s="146">
        <v>0</v>
      </c>
      <c r="T155" s="147">
        <f t="shared" ref="T155:T176" si="13">S155*H155</f>
        <v>0</v>
      </c>
      <c r="AR155" s="148" t="s">
        <v>314</v>
      </c>
      <c r="AT155" s="148" t="s">
        <v>529</v>
      </c>
      <c r="AU155" s="148" t="s">
        <v>100</v>
      </c>
      <c r="AY155" s="17" t="s">
        <v>161</v>
      </c>
      <c r="BE155" s="149">
        <f t="shared" ref="BE155:BE176" si="14">IF(N155="základní",J155,0)</f>
        <v>0</v>
      </c>
      <c r="BF155" s="149">
        <f t="shared" ref="BF155:BF176" si="15">IF(N155="snížená",J155,0)</f>
        <v>0</v>
      </c>
      <c r="BG155" s="149">
        <f t="shared" ref="BG155:BG176" si="16">IF(N155="zákl. přenesená",J155,0)</f>
        <v>0</v>
      </c>
      <c r="BH155" s="149">
        <f t="shared" ref="BH155:BH176" si="17">IF(N155="sníž. přenesená",J155,0)</f>
        <v>0</v>
      </c>
      <c r="BI155" s="149">
        <f t="shared" ref="BI155:BI176" si="18">IF(N155="nulová",J155,0)</f>
        <v>0</v>
      </c>
      <c r="BJ155" s="17" t="s">
        <v>90</v>
      </c>
      <c r="BK155" s="149">
        <f t="shared" ref="BK155:BK176" si="19">ROUND(I155*H155,2)</f>
        <v>0</v>
      </c>
      <c r="BL155" s="17" t="s">
        <v>242</v>
      </c>
      <c r="BM155" s="148" t="s">
        <v>2795</v>
      </c>
    </row>
    <row r="156" spans="2:65" s="1" customFormat="1" ht="16.5" customHeight="1">
      <c r="B156" s="33"/>
      <c r="C156" s="181" t="s">
        <v>267</v>
      </c>
      <c r="D156" s="181" t="s">
        <v>529</v>
      </c>
      <c r="E156" s="182" t="s">
        <v>2796</v>
      </c>
      <c r="F156" s="183" t="s">
        <v>2797</v>
      </c>
      <c r="G156" s="184" t="s">
        <v>301</v>
      </c>
      <c r="H156" s="185">
        <v>6</v>
      </c>
      <c r="I156" s="186"/>
      <c r="J156" s="187">
        <f t="shared" si="10"/>
        <v>0</v>
      </c>
      <c r="K156" s="183" t="s">
        <v>230</v>
      </c>
      <c r="L156" s="188"/>
      <c r="M156" s="189" t="s">
        <v>1</v>
      </c>
      <c r="N156" s="190" t="s">
        <v>48</v>
      </c>
      <c r="P156" s="146">
        <f t="shared" si="11"/>
        <v>0</v>
      </c>
      <c r="Q156" s="146">
        <v>0</v>
      </c>
      <c r="R156" s="146">
        <f t="shared" si="12"/>
        <v>0</v>
      </c>
      <c r="S156" s="146">
        <v>0</v>
      </c>
      <c r="T156" s="147">
        <f t="shared" si="13"/>
        <v>0</v>
      </c>
      <c r="AR156" s="148" t="s">
        <v>314</v>
      </c>
      <c r="AT156" s="148" t="s">
        <v>529</v>
      </c>
      <c r="AU156" s="148" t="s">
        <v>100</v>
      </c>
      <c r="AY156" s="17" t="s">
        <v>161</v>
      </c>
      <c r="BE156" s="149">
        <f t="shared" si="14"/>
        <v>0</v>
      </c>
      <c r="BF156" s="149">
        <f t="shared" si="15"/>
        <v>0</v>
      </c>
      <c r="BG156" s="149">
        <f t="shared" si="16"/>
        <v>0</v>
      </c>
      <c r="BH156" s="149">
        <f t="shared" si="17"/>
        <v>0</v>
      </c>
      <c r="BI156" s="149">
        <f t="shared" si="18"/>
        <v>0</v>
      </c>
      <c r="BJ156" s="17" t="s">
        <v>90</v>
      </c>
      <c r="BK156" s="149">
        <f t="shared" si="19"/>
        <v>0</v>
      </c>
      <c r="BL156" s="17" t="s">
        <v>242</v>
      </c>
      <c r="BM156" s="148" t="s">
        <v>2798</v>
      </c>
    </row>
    <row r="157" spans="2:65" s="1" customFormat="1" ht="16.5" customHeight="1">
      <c r="B157" s="33"/>
      <c r="C157" s="181" t="s">
        <v>273</v>
      </c>
      <c r="D157" s="181" t="s">
        <v>529</v>
      </c>
      <c r="E157" s="182" t="s">
        <v>2799</v>
      </c>
      <c r="F157" s="183" t="s">
        <v>2733</v>
      </c>
      <c r="G157" s="184" t="s">
        <v>301</v>
      </c>
      <c r="H157" s="185">
        <v>30</v>
      </c>
      <c r="I157" s="186"/>
      <c r="J157" s="187">
        <f t="shared" si="10"/>
        <v>0</v>
      </c>
      <c r="K157" s="183" t="s">
        <v>230</v>
      </c>
      <c r="L157" s="188"/>
      <c r="M157" s="189" t="s">
        <v>1</v>
      </c>
      <c r="N157" s="190" t="s">
        <v>48</v>
      </c>
      <c r="P157" s="146">
        <f t="shared" si="11"/>
        <v>0</v>
      </c>
      <c r="Q157" s="146">
        <v>0</v>
      </c>
      <c r="R157" s="146">
        <f t="shared" si="12"/>
        <v>0</v>
      </c>
      <c r="S157" s="146">
        <v>0</v>
      </c>
      <c r="T157" s="147">
        <f t="shared" si="13"/>
        <v>0</v>
      </c>
      <c r="AR157" s="148" t="s">
        <v>314</v>
      </c>
      <c r="AT157" s="148" t="s">
        <v>529</v>
      </c>
      <c r="AU157" s="148" t="s">
        <v>100</v>
      </c>
      <c r="AY157" s="17" t="s">
        <v>161</v>
      </c>
      <c r="BE157" s="149">
        <f t="shared" si="14"/>
        <v>0</v>
      </c>
      <c r="BF157" s="149">
        <f t="shared" si="15"/>
        <v>0</v>
      </c>
      <c r="BG157" s="149">
        <f t="shared" si="16"/>
        <v>0</v>
      </c>
      <c r="BH157" s="149">
        <f t="shared" si="17"/>
        <v>0</v>
      </c>
      <c r="BI157" s="149">
        <f t="shared" si="18"/>
        <v>0</v>
      </c>
      <c r="BJ157" s="17" t="s">
        <v>90</v>
      </c>
      <c r="BK157" s="149">
        <f t="shared" si="19"/>
        <v>0</v>
      </c>
      <c r="BL157" s="17" t="s">
        <v>242</v>
      </c>
      <c r="BM157" s="148" t="s">
        <v>2800</v>
      </c>
    </row>
    <row r="158" spans="2:65" s="1" customFormat="1" ht="16.5" customHeight="1">
      <c r="B158" s="33"/>
      <c r="C158" s="181" t="s">
        <v>278</v>
      </c>
      <c r="D158" s="181" t="s">
        <v>529</v>
      </c>
      <c r="E158" s="182" t="s">
        <v>2801</v>
      </c>
      <c r="F158" s="183" t="s">
        <v>2736</v>
      </c>
      <c r="G158" s="184" t="s">
        <v>301</v>
      </c>
      <c r="H158" s="185">
        <v>30</v>
      </c>
      <c r="I158" s="186"/>
      <c r="J158" s="187">
        <f t="shared" si="10"/>
        <v>0</v>
      </c>
      <c r="K158" s="183" t="s">
        <v>230</v>
      </c>
      <c r="L158" s="188"/>
      <c r="M158" s="189" t="s">
        <v>1</v>
      </c>
      <c r="N158" s="190" t="s">
        <v>48</v>
      </c>
      <c r="P158" s="146">
        <f t="shared" si="11"/>
        <v>0</v>
      </c>
      <c r="Q158" s="146">
        <v>0</v>
      </c>
      <c r="R158" s="146">
        <f t="shared" si="12"/>
        <v>0</v>
      </c>
      <c r="S158" s="146">
        <v>0</v>
      </c>
      <c r="T158" s="147">
        <f t="shared" si="13"/>
        <v>0</v>
      </c>
      <c r="AR158" s="148" t="s">
        <v>314</v>
      </c>
      <c r="AT158" s="148" t="s">
        <v>529</v>
      </c>
      <c r="AU158" s="148" t="s">
        <v>100</v>
      </c>
      <c r="AY158" s="17" t="s">
        <v>161</v>
      </c>
      <c r="BE158" s="149">
        <f t="shared" si="14"/>
        <v>0</v>
      </c>
      <c r="BF158" s="149">
        <f t="shared" si="15"/>
        <v>0</v>
      </c>
      <c r="BG158" s="149">
        <f t="shared" si="16"/>
        <v>0</v>
      </c>
      <c r="BH158" s="149">
        <f t="shared" si="17"/>
        <v>0</v>
      </c>
      <c r="BI158" s="149">
        <f t="shared" si="18"/>
        <v>0</v>
      </c>
      <c r="BJ158" s="17" t="s">
        <v>90</v>
      </c>
      <c r="BK158" s="149">
        <f t="shared" si="19"/>
        <v>0</v>
      </c>
      <c r="BL158" s="17" t="s">
        <v>242</v>
      </c>
      <c r="BM158" s="148" t="s">
        <v>2802</v>
      </c>
    </row>
    <row r="159" spans="2:65" s="1" customFormat="1" ht="16.5" customHeight="1">
      <c r="B159" s="33"/>
      <c r="C159" s="181" t="s">
        <v>284</v>
      </c>
      <c r="D159" s="181" t="s">
        <v>529</v>
      </c>
      <c r="E159" s="182" t="s">
        <v>2803</v>
      </c>
      <c r="F159" s="183" t="s">
        <v>2739</v>
      </c>
      <c r="G159" s="184" t="s">
        <v>301</v>
      </c>
      <c r="H159" s="185">
        <v>120</v>
      </c>
      <c r="I159" s="186"/>
      <c r="J159" s="187">
        <f t="shared" si="10"/>
        <v>0</v>
      </c>
      <c r="K159" s="183" t="s">
        <v>230</v>
      </c>
      <c r="L159" s="188"/>
      <c r="M159" s="189" t="s">
        <v>1</v>
      </c>
      <c r="N159" s="190" t="s">
        <v>48</v>
      </c>
      <c r="P159" s="146">
        <f t="shared" si="11"/>
        <v>0</v>
      </c>
      <c r="Q159" s="146">
        <v>0</v>
      </c>
      <c r="R159" s="146">
        <f t="shared" si="12"/>
        <v>0</v>
      </c>
      <c r="S159" s="146">
        <v>0</v>
      </c>
      <c r="T159" s="147">
        <f t="shared" si="13"/>
        <v>0</v>
      </c>
      <c r="AR159" s="148" t="s">
        <v>314</v>
      </c>
      <c r="AT159" s="148" t="s">
        <v>529</v>
      </c>
      <c r="AU159" s="148" t="s">
        <v>100</v>
      </c>
      <c r="AY159" s="17" t="s">
        <v>161</v>
      </c>
      <c r="BE159" s="149">
        <f t="shared" si="14"/>
        <v>0</v>
      </c>
      <c r="BF159" s="149">
        <f t="shared" si="15"/>
        <v>0</v>
      </c>
      <c r="BG159" s="149">
        <f t="shared" si="16"/>
        <v>0</v>
      </c>
      <c r="BH159" s="149">
        <f t="shared" si="17"/>
        <v>0</v>
      </c>
      <c r="BI159" s="149">
        <f t="shared" si="18"/>
        <v>0</v>
      </c>
      <c r="BJ159" s="17" t="s">
        <v>90</v>
      </c>
      <c r="BK159" s="149">
        <f t="shared" si="19"/>
        <v>0</v>
      </c>
      <c r="BL159" s="17" t="s">
        <v>242</v>
      </c>
      <c r="BM159" s="148" t="s">
        <v>2804</v>
      </c>
    </row>
    <row r="160" spans="2:65" s="1" customFormat="1" ht="16.5" customHeight="1">
      <c r="B160" s="33"/>
      <c r="C160" s="181" t="s">
        <v>291</v>
      </c>
      <c r="D160" s="181" t="s">
        <v>529</v>
      </c>
      <c r="E160" s="182" t="s">
        <v>2805</v>
      </c>
      <c r="F160" s="183" t="s">
        <v>2806</v>
      </c>
      <c r="G160" s="184" t="s">
        <v>245</v>
      </c>
      <c r="H160" s="185">
        <v>1</v>
      </c>
      <c r="I160" s="186"/>
      <c r="J160" s="187">
        <f t="shared" si="10"/>
        <v>0</v>
      </c>
      <c r="K160" s="183" t="s">
        <v>230</v>
      </c>
      <c r="L160" s="188"/>
      <c r="M160" s="189" t="s">
        <v>1</v>
      </c>
      <c r="N160" s="190" t="s">
        <v>48</v>
      </c>
      <c r="P160" s="146">
        <f t="shared" si="11"/>
        <v>0</v>
      </c>
      <c r="Q160" s="146">
        <v>0</v>
      </c>
      <c r="R160" s="146">
        <f t="shared" si="12"/>
        <v>0</v>
      </c>
      <c r="S160" s="146">
        <v>0</v>
      </c>
      <c r="T160" s="147">
        <f t="shared" si="13"/>
        <v>0</v>
      </c>
      <c r="AR160" s="148" t="s">
        <v>314</v>
      </c>
      <c r="AT160" s="148" t="s">
        <v>529</v>
      </c>
      <c r="AU160" s="148" t="s">
        <v>100</v>
      </c>
      <c r="AY160" s="17" t="s">
        <v>161</v>
      </c>
      <c r="BE160" s="149">
        <f t="shared" si="14"/>
        <v>0</v>
      </c>
      <c r="BF160" s="149">
        <f t="shared" si="15"/>
        <v>0</v>
      </c>
      <c r="BG160" s="149">
        <f t="shared" si="16"/>
        <v>0</v>
      </c>
      <c r="BH160" s="149">
        <f t="shared" si="17"/>
        <v>0</v>
      </c>
      <c r="BI160" s="149">
        <f t="shared" si="18"/>
        <v>0</v>
      </c>
      <c r="BJ160" s="17" t="s">
        <v>90</v>
      </c>
      <c r="BK160" s="149">
        <f t="shared" si="19"/>
        <v>0</v>
      </c>
      <c r="BL160" s="17" t="s">
        <v>242</v>
      </c>
      <c r="BM160" s="148" t="s">
        <v>2807</v>
      </c>
    </row>
    <row r="161" spans="2:65" s="1" customFormat="1" ht="16.5" customHeight="1">
      <c r="B161" s="33"/>
      <c r="C161" s="181" t="s">
        <v>295</v>
      </c>
      <c r="D161" s="181" t="s">
        <v>529</v>
      </c>
      <c r="E161" s="182" t="s">
        <v>2808</v>
      </c>
      <c r="F161" s="183" t="s">
        <v>2745</v>
      </c>
      <c r="G161" s="184" t="s">
        <v>245</v>
      </c>
      <c r="H161" s="185">
        <v>9</v>
      </c>
      <c r="I161" s="186"/>
      <c r="J161" s="187">
        <f t="shared" si="10"/>
        <v>0</v>
      </c>
      <c r="K161" s="183" t="s">
        <v>230</v>
      </c>
      <c r="L161" s="188"/>
      <c r="M161" s="189" t="s">
        <v>1</v>
      </c>
      <c r="N161" s="190" t="s">
        <v>48</v>
      </c>
      <c r="P161" s="146">
        <f t="shared" si="11"/>
        <v>0</v>
      </c>
      <c r="Q161" s="146">
        <v>0</v>
      </c>
      <c r="R161" s="146">
        <f t="shared" si="12"/>
        <v>0</v>
      </c>
      <c r="S161" s="146">
        <v>0</v>
      </c>
      <c r="T161" s="147">
        <f t="shared" si="13"/>
        <v>0</v>
      </c>
      <c r="AR161" s="148" t="s">
        <v>314</v>
      </c>
      <c r="AT161" s="148" t="s">
        <v>529</v>
      </c>
      <c r="AU161" s="148" t="s">
        <v>100</v>
      </c>
      <c r="AY161" s="17" t="s">
        <v>161</v>
      </c>
      <c r="BE161" s="149">
        <f t="shared" si="14"/>
        <v>0</v>
      </c>
      <c r="BF161" s="149">
        <f t="shared" si="15"/>
        <v>0</v>
      </c>
      <c r="BG161" s="149">
        <f t="shared" si="16"/>
        <v>0</v>
      </c>
      <c r="BH161" s="149">
        <f t="shared" si="17"/>
        <v>0</v>
      </c>
      <c r="BI161" s="149">
        <f t="shared" si="18"/>
        <v>0</v>
      </c>
      <c r="BJ161" s="17" t="s">
        <v>90</v>
      </c>
      <c r="BK161" s="149">
        <f t="shared" si="19"/>
        <v>0</v>
      </c>
      <c r="BL161" s="17" t="s">
        <v>242</v>
      </c>
      <c r="BM161" s="148" t="s">
        <v>2809</v>
      </c>
    </row>
    <row r="162" spans="2:65" s="1" customFormat="1" ht="16.5" customHeight="1">
      <c r="B162" s="33"/>
      <c r="C162" s="181" t="s">
        <v>298</v>
      </c>
      <c r="D162" s="181" t="s">
        <v>529</v>
      </c>
      <c r="E162" s="182" t="s">
        <v>2810</v>
      </c>
      <c r="F162" s="183" t="s">
        <v>2811</v>
      </c>
      <c r="G162" s="184" t="s">
        <v>245</v>
      </c>
      <c r="H162" s="185">
        <v>6</v>
      </c>
      <c r="I162" s="186"/>
      <c r="J162" s="187">
        <f t="shared" si="10"/>
        <v>0</v>
      </c>
      <c r="K162" s="183" t="s">
        <v>230</v>
      </c>
      <c r="L162" s="188"/>
      <c r="M162" s="189" t="s">
        <v>1</v>
      </c>
      <c r="N162" s="190" t="s">
        <v>48</v>
      </c>
      <c r="P162" s="146">
        <f t="shared" si="11"/>
        <v>0</v>
      </c>
      <c r="Q162" s="146">
        <v>0</v>
      </c>
      <c r="R162" s="146">
        <f t="shared" si="12"/>
        <v>0</v>
      </c>
      <c r="S162" s="146">
        <v>0</v>
      </c>
      <c r="T162" s="147">
        <f t="shared" si="13"/>
        <v>0</v>
      </c>
      <c r="AR162" s="148" t="s">
        <v>314</v>
      </c>
      <c r="AT162" s="148" t="s">
        <v>529</v>
      </c>
      <c r="AU162" s="148" t="s">
        <v>100</v>
      </c>
      <c r="AY162" s="17" t="s">
        <v>161</v>
      </c>
      <c r="BE162" s="149">
        <f t="shared" si="14"/>
        <v>0</v>
      </c>
      <c r="BF162" s="149">
        <f t="shared" si="15"/>
        <v>0</v>
      </c>
      <c r="BG162" s="149">
        <f t="shared" si="16"/>
        <v>0</v>
      </c>
      <c r="BH162" s="149">
        <f t="shared" si="17"/>
        <v>0</v>
      </c>
      <c r="BI162" s="149">
        <f t="shared" si="18"/>
        <v>0</v>
      </c>
      <c r="BJ162" s="17" t="s">
        <v>90</v>
      </c>
      <c r="BK162" s="149">
        <f t="shared" si="19"/>
        <v>0</v>
      </c>
      <c r="BL162" s="17" t="s">
        <v>242</v>
      </c>
      <c r="BM162" s="148" t="s">
        <v>2812</v>
      </c>
    </row>
    <row r="163" spans="2:65" s="1" customFormat="1" ht="16.5" customHeight="1">
      <c r="B163" s="33"/>
      <c r="C163" s="181" t="s">
        <v>309</v>
      </c>
      <c r="D163" s="181" t="s">
        <v>529</v>
      </c>
      <c r="E163" s="182" t="s">
        <v>2813</v>
      </c>
      <c r="F163" s="183" t="s">
        <v>2751</v>
      </c>
      <c r="G163" s="184" t="s">
        <v>245</v>
      </c>
      <c r="H163" s="185">
        <v>6</v>
      </c>
      <c r="I163" s="186"/>
      <c r="J163" s="187">
        <f t="shared" si="10"/>
        <v>0</v>
      </c>
      <c r="K163" s="183" t="s">
        <v>230</v>
      </c>
      <c r="L163" s="188"/>
      <c r="M163" s="189" t="s">
        <v>1</v>
      </c>
      <c r="N163" s="190" t="s">
        <v>48</v>
      </c>
      <c r="P163" s="146">
        <f t="shared" si="11"/>
        <v>0</v>
      </c>
      <c r="Q163" s="146">
        <v>0</v>
      </c>
      <c r="R163" s="146">
        <f t="shared" si="12"/>
        <v>0</v>
      </c>
      <c r="S163" s="146">
        <v>0</v>
      </c>
      <c r="T163" s="147">
        <f t="shared" si="13"/>
        <v>0</v>
      </c>
      <c r="AR163" s="148" t="s">
        <v>314</v>
      </c>
      <c r="AT163" s="148" t="s">
        <v>529</v>
      </c>
      <c r="AU163" s="148" t="s">
        <v>100</v>
      </c>
      <c r="AY163" s="17" t="s">
        <v>161</v>
      </c>
      <c r="BE163" s="149">
        <f t="shared" si="14"/>
        <v>0</v>
      </c>
      <c r="BF163" s="149">
        <f t="shared" si="15"/>
        <v>0</v>
      </c>
      <c r="BG163" s="149">
        <f t="shared" si="16"/>
        <v>0</v>
      </c>
      <c r="BH163" s="149">
        <f t="shared" si="17"/>
        <v>0</v>
      </c>
      <c r="BI163" s="149">
        <f t="shared" si="18"/>
        <v>0</v>
      </c>
      <c r="BJ163" s="17" t="s">
        <v>90</v>
      </c>
      <c r="BK163" s="149">
        <f t="shared" si="19"/>
        <v>0</v>
      </c>
      <c r="BL163" s="17" t="s">
        <v>242</v>
      </c>
      <c r="BM163" s="148" t="s">
        <v>2814</v>
      </c>
    </row>
    <row r="164" spans="2:65" s="1" customFormat="1" ht="16.5" customHeight="1">
      <c r="B164" s="33"/>
      <c r="C164" s="181" t="s">
        <v>314</v>
      </c>
      <c r="D164" s="181" t="s">
        <v>529</v>
      </c>
      <c r="E164" s="182" t="s">
        <v>2815</v>
      </c>
      <c r="F164" s="183" t="s">
        <v>2754</v>
      </c>
      <c r="G164" s="184" t="s">
        <v>245</v>
      </c>
      <c r="H164" s="185">
        <v>2</v>
      </c>
      <c r="I164" s="186"/>
      <c r="J164" s="187">
        <f t="shared" si="10"/>
        <v>0</v>
      </c>
      <c r="K164" s="183" t="s">
        <v>230</v>
      </c>
      <c r="L164" s="188"/>
      <c r="M164" s="189" t="s">
        <v>1</v>
      </c>
      <c r="N164" s="190" t="s">
        <v>48</v>
      </c>
      <c r="P164" s="146">
        <f t="shared" si="11"/>
        <v>0</v>
      </c>
      <c r="Q164" s="146">
        <v>0</v>
      </c>
      <c r="R164" s="146">
        <f t="shared" si="12"/>
        <v>0</v>
      </c>
      <c r="S164" s="146">
        <v>0</v>
      </c>
      <c r="T164" s="147">
        <f t="shared" si="13"/>
        <v>0</v>
      </c>
      <c r="AR164" s="148" t="s">
        <v>314</v>
      </c>
      <c r="AT164" s="148" t="s">
        <v>529</v>
      </c>
      <c r="AU164" s="148" t="s">
        <v>100</v>
      </c>
      <c r="AY164" s="17" t="s">
        <v>161</v>
      </c>
      <c r="BE164" s="149">
        <f t="shared" si="14"/>
        <v>0</v>
      </c>
      <c r="BF164" s="149">
        <f t="shared" si="15"/>
        <v>0</v>
      </c>
      <c r="BG164" s="149">
        <f t="shared" si="16"/>
        <v>0</v>
      </c>
      <c r="BH164" s="149">
        <f t="shared" si="17"/>
        <v>0</v>
      </c>
      <c r="BI164" s="149">
        <f t="shared" si="18"/>
        <v>0</v>
      </c>
      <c r="BJ164" s="17" t="s">
        <v>90</v>
      </c>
      <c r="BK164" s="149">
        <f t="shared" si="19"/>
        <v>0</v>
      </c>
      <c r="BL164" s="17" t="s">
        <v>242</v>
      </c>
      <c r="BM164" s="148" t="s">
        <v>2816</v>
      </c>
    </row>
    <row r="165" spans="2:65" s="1" customFormat="1" ht="16.5" customHeight="1">
      <c r="B165" s="33"/>
      <c r="C165" s="181" t="s">
        <v>319</v>
      </c>
      <c r="D165" s="181" t="s">
        <v>529</v>
      </c>
      <c r="E165" s="182" t="s">
        <v>2817</v>
      </c>
      <c r="F165" s="183" t="s">
        <v>2757</v>
      </c>
      <c r="G165" s="184" t="s">
        <v>245</v>
      </c>
      <c r="H165" s="185">
        <v>1</v>
      </c>
      <c r="I165" s="186"/>
      <c r="J165" s="187">
        <f t="shared" si="10"/>
        <v>0</v>
      </c>
      <c r="K165" s="183" t="s">
        <v>230</v>
      </c>
      <c r="L165" s="188"/>
      <c r="M165" s="189" t="s">
        <v>1</v>
      </c>
      <c r="N165" s="190" t="s">
        <v>48</v>
      </c>
      <c r="P165" s="146">
        <f t="shared" si="11"/>
        <v>0</v>
      </c>
      <c r="Q165" s="146">
        <v>0</v>
      </c>
      <c r="R165" s="146">
        <f t="shared" si="12"/>
        <v>0</v>
      </c>
      <c r="S165" s="146">
        <v>0</v>
      </c>
      <c r="T165" s="147">
        <f t="shared" si="13"/>
        <v>0</v>
      </c>
      <c r="AR165" s="148" t="s">
        <v>314</v>
      </c>
      <c r="AT165" s="148" t="s">
        <v>529</v>
      </c>
      <c r="AU165" s="148" t="s">
        <v>100</v>
      </c>
      <c r="AY165" s="17" t="s">
        <v>161</v>
      </c>
      <c r="BE165" s="149">
        <f t="shared" si="14"/>
        <v>0</v>
      </c>
      <c r="BF165" s="149">
        <f t="shared" si="15"/>
        <v>0</v>
      </c>
      <c r="BG165" s="149">
        <f t="shared" si="16"/>
        <v>0</v>
      </c>
      <c r="BH165" s="149">
        <f t="shared" si="17"/>
        <v>0</v>
      </c>
      <c r="BI165" s="149">
        <f t="shared" si="18"/>
        <v>0</v>
      </c>
      <c r="BJ165" s="17" t="s">
        <v>90</v>
      </c>
      <c r="BK165" s="149">
        <f t="shared" si="19"/>
        <v>0</v>
      </c>
      <c r="BL165" s="17" t="s">
        <v>242</v>
      </c>
      <c r="BM165" s="148" t="s">
        <v>2818</v>
      </c>
    </row>
    <row r="166" spans="2:65" s="1" customFormat="1" ht="16.5" customHeight="1">
      <c r="B166" s="33"/>
      <c r="C166" s="181" t="s">
        <v>330</v>
      </c>
      <c r="D166" s="181" t="s">
        <v>529</v>
      </c>
      <c r="E166" s="182" t="s">
        <v>2819</v>
      </c>
      <c r="F166" s="183" t="s">
        <v>2760</v>
      </c>
      <c r="G166" s="184" t="s">
        <v>245</v>
      </c>
      <c r="H166" s="185">
        <v>1</v>
      </c>
      <c r="I166" s="186"/>
      <c r="J166" s="187">
        <f t="shared" si="10"/>
        <v>0</v>
      </c>
      <c r="K166" s="183" t="s">
        <v>230</v>
      </c>
      <c r="L166" s="188"/>
      <c r="M166" s="189" t="s">
        <v>1</v>
      </c>
      <c r="N166" s="190" t="s">
        <v>48</v>
      </c>
      <c r="P166" s="146">
        <f t="shared" si="11"/>
        <v>0</v>
      </c>
      <c r="Q166" s="146">
        <v>0</v>
      </c>
      <c r="R166" s="146">
        <f t="shared" si="12"/>
        <v>0</v>
      </c>
      <c r="S166" s="146">
        <v>0</v>
      </c>
      <c r="T166" s="147">
        <f t="shared" si="13"/>
        <v>0</v>
      </c>
      <c r="AR166" s="148" t="s">
        <v>314</v>
      </c>
      <c r="AT166" s="148" t="s">
        <v>529</v>
      </c>
      <c r="AU166" s="148" t="s">
        <v>100</v>
      </c>
      <c r="AY166" s="17" t="s">
        <v>161</v>
      </c>
      <c r="BE166" s="149">
        <f t="shared" si="14"/>
        <v>0</v>
      </c>
      <c r="BF166" s="149">
        <f t="shared" si="15"/>
        <v>0</v>
      </c>
      <c r="BG166" s="149">
        <f t="shared" si="16"/>
        <v>0</v>
      </c>
      <c r="BH166" s="149">
        <f t="shared" si="17"/>
        <v>0</v>
      </c>
      <c r="BI166" s="149">
        <f t="shared" si="18"/>
        <v>0</v>
      </c>
      <c r="BJ166" s="17" t="s">
        <v>90</v>
      </c>
      <c r="BK166" s="149">
        <f t="shared" si="19"/>
        <v>0</v>
      </c>
      <c r="BL166" s="17" t="s">
        <v>242</v>
      </c>
      <c r="BM166" s="148" t="s">
        <v>2820</v>
      </c>
    </row>
    <row r="167" spans="2:65" s="1" customFormat="1" ht="24.2" customHeight="1">
      <c r="B167" s="33"/>
      <c r="C167" s="181" t="s">
        <v>333</v>
      </c>
      <c r="D167" s="181" t="s">
        <v>529</v>
      </c>
      <c r="E167" s="182" t="s">
        <v>2821</v>
      </c>
      <c r="F167" s="183" t="s">
        <v>2822</v>
      </c>
      <c r="G167" s="184" t="s">
        <v>245</v>
      </c>
      <c r="H167" s="185">
        <v>1</v>
      </c>
      <c r="I167" s="186"/>
      <c r="J167" s="187">
        <f t="shared" si="10"/>
        <v>0</v>
      </c>
      <c r="K167" s="183" t="s">
        <v>230</v>
      </c>
      <c r="L167" s="188"/>
      <c r="M167" s="189" t="s">
        <v>1</v>
      </c>
      <c r="N167" s="190" t="s">
        <v>48</v>
      </c>
      <c r="P167" s="146">
        <f t="shared" si="11"/>
        <v>0</v>
      </c>
      <c r="Q167" s="146">
        <v>0</v>
      </c>
      <c r="R167" s="146">
        <f t="shared" si="12"/>
        <v>0</v>
      </c>
      <c r="S167" s="146">
        <v>0</v>
      </c>
      <c r="T167" s="147">
        <f t="shared" si="13"/>
        <v>0</v>
      </c>
      <c r="AR167" s="148" t="s">
        <v>314</v>
      </c>
      <c r="AT167" s="148" t="s">
        <v>529</v>
      </c>
      <c r="AU167" s="148" t="s">
        <v>100</v>
      </c>
      <c r="AY167" s="17" t="s">
        <v>161</v>
      </c>
      <c r="BE167" s="149">
        <f t="shared" si="14"/>
        <v>0</v>
      </c>
      <c r="BF167" s="149">
        <f t="shared" si="15"/>
        <v>0</v>
      </c>
      <c r="BG167" s="149">
        <f t="shared" si="16"/>
        <v>0</v>
      </c>
      <c r="BH167" s="149">
        <f t="shared" si="17"/>
        <v>0</v>
      </c>
      <c r="BI167" s="149">
        <f t="shared" si="18"/>
        <v>0</v>
      </c>
      <c r="BJ167" s="17" t="s">
        <v>90</v>
      </c>
      <c r="BK167" s="149">
        <f t="shared" si="19"/>
        <v>0</v>
      </c>
      <c r="BL167" s="17" t="s">
        <v>242</v>
      </c>
      <c r="BM167" s="148" t="s">
        <v>2823</v>
      </c>
    </row>
    <row r="168" spans="2:65" s="1" customFormat="1" ht="16.5" customHeight="1">
      <c r="B168" s="33"/>
      <c r="C168" s="137" t="s">
        <v>337</v>
      </c>
      <c r="D168" s="137" t="s">
        <v>163</v>
      </c>
      <c r="E168" s="138" t="s">
        <v>2824</v>
      </c>
      <c r="F168" s="139" t="s">
        <v>2766</v>
      </c>
      <c r="G168" s="140" t="s">
        <v>301</v>
      </c>
      <c r="H168" s="141">
        <v>216</v>
      </c>
      <c r="I168" s="142"/>
      <c r="J168" s="143">
        <f t="shared" si="10"/>
        <v>0</v>
      </c>
      <c r="K168" s="139" t="s">
        <v>230</v>
      </c>
      <c r="L168" s="33"/>
      <c r="M168" s="144" t="s">
        <v>1</v>
      </c>
      <c r="N168" s="145" t="s">
        <v>48</v>
      </c>
      <c r="P168" s="146">
        <f t="shared" si="11"/>
        <v>0</v>
      </c>
      <c r="Q168" s="146">
        <v>0</v>
      </c>
      <c r="R168" s="146">
        <f t="shared" si="12"/>
        <v>0</v>
      </c>
      <c r="S168" s="146">
        <v>0</v>
      </c>
      <c r="T168" s="147">
        <f t="shared" si="13"/>
        <v>0</v>
      </c>
      <c r="AR168" s="148" t="s">
        <v>242</v>
      </c>
      <c r="AT168" s="148" t="s">
        <v>163</v>
      </c>
      <c r="AU168" s="148" t="s">
        <v>100</v>
      </c>
      <c r="AY168" s="17" t="s">
        <v>161</v>
      </c>
      <c r="BE168" s="149">
        <f t="shared" si="14"/>
        <v>0</v>
      </c>
      <c r="BF168" s="149">
        <f t="shared" si="15"/>
        <v>0</v>
      </c>
      <c r="BG168" s="149">
        <f t="shared" si="16"/>
        <v>0</v>
      </c>
      <c r="BH168" s="149">
        <f t="shared" si="17"/>
        <v>0</v>
      </c>
      <c r="BI168" s="149">
        <f t="shared" si="18"/>
        <v>0</v>
      </c>
      <c r="BJ168" s="17" t="s">
        <v>90</v>
      </c>
      <c r="BK168" s="149">
        <f t="shared" si="19"/>
        <v>0</v>
      </c>
      <c r="BL168" s="17" t="s">
        <v>242</v>
      </c>
      <c r="BM168" s="148" t="s">
        <v>2825</v>
      </c>
    </row>
    <row r="169" spans="2:65" s="1" customFormat="1" ht="16.5" customHeight="1">
      <c r="B169" s="33"/>
      <c r="C169" s="137" t="s">
        <v>341</v>
      </c>
      <c r="D169" s="137" t="s">
        <v>163</v>
      </c>
      <c r="E169" s="138" t="s">
        <v>2826</v>
      </c>
      <c r="F169" s="139" t="s">
        <v>2769</v>
      </c>
      <c r="G169" s="140" t="s">
        <v>301</v>
      </c>
      <c r="H169" s="141">
        <v>120</v>
      </c>
      <c r="I169" s="142"/>
      <c r="J169" s="143">
        <f t="shared" si="10"/>
        <v>0</v>
      </c>
      <c r="K169" s="139" t="s">
        <v>230</v>
      </c>
      <c r="L169" s="33"/>
      <c r="M169" s="144" t="s">
        <v>1</v>
      </c>
      <c r="N169" s="145" t="s">
        <v>48</v>
      </c>
      <c r="P169" s="146">
        <f t="shared" si="11"/>
        <v>0</v>
      </c>
      <c r="Q169" s="146">
        <v>0</v>
      </c>
      <c r="R169" s="146">
        <f t="shared" si="12"/>
        <v>0</v>
      </c>
      <c r="S169" s="146">
        <v>0</v>
      </c>
      <c r="T169" s="147">
        <f t="shared" si="13"/>
        <v>0</v>
      </c>
      <c r="AR169" s="148" t="s">
        <v>242</v>
      </c>
      <c r="AT169" s="148" t="s">
        <v>163</v>
      </c>
      <c r="AU169" s="148" t="s">
        <v>100</v>
      </c>
      <c r="AY169" s="17" t="s">
        <v>161</v>
      </c>
      <c r="BE169" s="149">
        <f t="shared" si="14"/>
        <v>0</v>
      </c>
      <c r="BF169" s="149">
        <f t="shared" si="15"/>
        <v>0</v>
      </c>
      <c r="BG169" s="149">
        <f t="shared" si="16"/>
        <v>0</v>
      </c>
      <c r="BH169" s="149">
        <f t="shared" si="17"/>
        <v>0</v>
      </c>
      <c r="BI169" s="149">
        <f t="shared" si="18"/>
        <v>0</v>
      </c>
      <c r="BJ169" s="17" t="s">
        <v>90</v>
      </c>
      <c r="BK169" s="149">
        <f t="shared" si="19"/>
        <v>0</v>
      </c>
      <c r="BL169" s="17" t="s">
        <v>242</v>
      </c>
      <c r="BM169" s="148" t="s">
        <v>2827</v>
      </c>
    </row>
    <row r="170" spans="2:65" s="1" customFormat="1" ht="16.5" customHeight="1">
      <c r="B170" s="33"/>
      <c r="C170" s="137" t="s">
        <v>347</v>
      </c>
      <c r="D170" s="137" t="s">
        <v>163</v>
      </c>
      <c r="E170" s="138" t="s">
        <v>2828</v>
      </c>
      <c r="F170" s="139" t="s">
        <v>2772</v>
      </c>
      <c r="G170" s="140" t="s">
        <v>245</v>
      </c>
      <c r="H170" s="141">
        <v>9</v>
      </c>
      <c r="I170" s="142"/>
      <c r="J170" s="143">
        <f t="shared" si="10"/>
        <v>0</v>
      </c>
      <c r="K170" s="139" t="s">
        <v>230</v>
      </c>
      <c r="L170" s="33"/>
      <c r="M170" s="144" t="s">
        <v>1</v>
      </c>
      <c r="N170" s="145" t="s">
        <v>48</v>
      </c>
      <c r="P170" s="146">
        <f t="shared" si="11"/>
        <v>0</v>
      </c>
      <c r="Q170" s="146">
        <v>0</v>
      </c>
      <c r="R170" s="146">
        <f t="shared" si="12"/>
        <v>0</v>
      </c>
      <c r="S170" s="146">
        <v>0</v>
      </c>
      <c r="T170" s="147">
        <f t="shared" si="13"/>
        <v>0</v>
      </c>
      <c r="AR170" s="148" t="s">
        <v>242</v>
      </c>
      <c r="AT170" s="148" t="s">
        <v>163</v>
      </c>
      <c r="AU170" s="148" t="s">
        <v>100</v>
      </c>
      <c r="AY170" s="17" t="s">
        <v>161</v>
      </c>
      <c r="BE170" s="149">
        <f t="shared" si="14"/>
        <v>0</v>
      </c>
      <c r="BF170" s="149">
        <f t="shared" si="15"/>
        <v>0</v>
      </c>
      <c r="BG170" s="149">
        <f t="shared" si="16"/>
        <v>0</v>
      </c>
      <c r="BH170" s="149">
        <f t="shared" si="17"/>
        <v>0</v>
      </c>
      <c r="BI170" s="149">
        <f t="shared" si="18"/>
        <v>0</v>
      </c>
      <c r="BJ170" s="17" t="s">
        <v>90</v>
      </c>
      <c r="BK170" s="149">
        <f t="shared" si="19"/>
        <v>0</v>
      </c>
      <c r="BL170" s="17" t="s">
        <v>242</v>
      </c>
      <c r="BM170" s="148" t="s">
        <v>2829</v>
      </c>
    </row>
    <row r="171" spans="2:65" s="1" customFormat="1" ht="16.5" customHeight="1">
      <c r="B171" s="33"/>
      <c r="C171" s="137" t="s">
        <v>351</v>
      </c>
      <c r="D171" s="137" t="s">
        <v>163</v>
      </c>
      <c r="E171" s="138" t="s">
        <v>2830</v>
      </c>
      <c r="F171" s="139" t="s">
        <v>2775</v>
      </c>
      <c r="G171" s="140" t="s">
        <v>245</v>
      </c>
      <c r="H171" s="141">
        <v>6</v>
      </c>
      <c r="I171" s="142"/>
      <c r="J171" s="143">
        <f t="shared" si="10"/>
        <v>0</v>
      </c>
      <c r="K171" s="139" t="s">
        <v>230</v>
      </c>
      <c r="L171" s="33"/>
      <c r="M171" s="144" t="s">
        <v>1</v>
      </c>
      <c r="N171" s="145" t="s">
        <v>48</v>
      </c>
      <c r="P171" s="146">
        <f t="shared" si="11"/>
        <v>0</v>
      </c>
      <c r="Q171" s="146">
        <v>0</v>
      </c>
      <c r="R171" s="146">
        <f t="shared" si="12"/>
        <v>0</v>
      </c>
      <c r="S171" s="146">
        <v>0</v>
      </c>
      <c r="T171" s="147">
        <f t="shared" si="13"/>
        <v>0</v>
      </c>
      <c r="AR171" s="148" t="s">
        <v>242</v>
      </c>
      <c r="AT171" s="148" t="s">
        <v>163</v>
      </c>
      <c r="AU171" s="148" t="s">
        <v>100</v>
      </c>
      <c r="AY171" s="17" t="s">
        <v>161</v>
      </c>
      <c r="BE171" s="149">
        <f t="shared" si="14"/>
        <v>0</v>
      </c>
      <c r="BF171" s="149">
        <f t="shared" si="15"/>
        <v>0</v>
      </c>
      <c r="BG171" s="149">
        <f t="shared" si="16"/>
        <v>0</v>
      </c>
      <c r="BH171" s="149">
        <f t="shared" si="17"/>
        <v>0</v>
      </c>
      <c r="BI171" s="149">
        <f t="shared" si="18"/>
        <v>0</v>
      </c>
      <c r="BJ171" s="17" t="s">
        <v>90</v>
      </c>
      <c r="BK171" s="149">
        <f t="shared" si="19"/>
        <v>0</v>
      </c>
      <c r="BL171" s="17" t="s">
        <v>242</v>
      </c>
      <c r="BM171" s="148" t="s">
        <v>2831</v>
      </c>
    </row>
    <row r="172" spans="2:65" s="1" customFormat="1" ht="16.5" customHeight="1">
      <c r="B172" s="33"/>
      <c r="C172" s="137" t="s">
        <v>354</v>
      </c>
      <c r="D172" s="137" t="s">
        <v>163</v>
      </c>
      <c r="E172" s="138" t="s">
        <v>2832</v>
      </c>
      <c r="F172" s="139" t="s">
        <v>2778</v>
      </c>
      <c r="G172" s="140" t="s">
        <v>245</v>
      </c>
      <c r="H172" s="141">
        <v>1</v>
      </c>
      <c r="I172" s="142"/>
      <c r="J172" s="143">
        <f t="shared" si="10"/>
        <v>0</v>
      </c>
      <c r="K172" s="139" t="s">
        <v>230</v>
      </c>
      <c r="L172" s="33"/>
      <c r="M172" s="144" t="s">
        <v>1</v>
      </c>
      <c r="N172" s="145" t="s">
        <v>48</v>
      </c>
      <c r="P172" s="146">
        <f t="shared" si="11"/>
        <v>0</v>
      </c>
      <c r="Q172" s="146">
        <v>0</v>
      </c>
      <c r="R172" s="146">
        <f t="shared" si="12"/>
        <v>0</v>
      </c>
      <c r="S172" s="146">
        <v>0</v>
      </c>
      <c r="T172" s="147">
        <f t="shared" si="13"/>
        <v>0</v>
      </c>
      <c r="AR172" s="148" t="s">
        <v>242</v>
      </c>
      <c r="AT172" s="148" t="s">
        <v>163</v>
      </c>
      <c r="AU172" s="148" t="s">
        <v>100</v>
      </c>
      <c r="AY172" s="17" t="s">
        <v>161</v>
      </c>
      <c r="BE172" s="149">
        <f t="shared" si="14"/>
        <v>0</v>
      </c>
      <c r="BF172" s="149">
        <f t="shared" si="15"/>
        <v>0</v>
      </c>
      <c r="BG172" s="149">
        <f t="shared" si="16"/>
        <v>0</v>
      </c>
      <c r="BH172" s="149">
        <f t="shared" si="17"/>
        <v>0</v>
      </c>
      <c r="BI172" s="149">
        <f t="shared" si="18"/>
        <v>0</v>
      </c>
      <c r="BJ172" s="17" t="s">
        <v>90</v>
      </c>
      <c r="BK172" s="149">
        <f t="shared" si="19"/>
        <v>0</v>
      </c>
      <c r="BL172" s="17" t="s">
        <v>242</v>
      </c>
      <c r="BM172" s="148" t="s">
        <v>2833</v>
      </c>
    </row>
    <row r="173" spans="2:65" s="1" customFormat="1" ht="16.5" customHeight="1">
      <c r="B173" s="33"/>
      <c r="C173" s="137" t="s">
        <v>365</v>
      </c>
      <c r="D173" s="137" t="s">
        <v>163</v>
      </c>
      <c r="E173" s="138" t="s">
        <v>2834</v>
      </c>
      <c r="F173" s="139" t="s">
        <v>2781</v>
      </c>
      <c r="G173" s="140" t="s">
        <v>245</v>
      </c>
      <c r="H173" s="141">
        <v>24</v>
      </c>
      <c r="I173" s="142"/>
      <c r="J173" s="143">
        <f t="shared" si="10"/>
        <v>0</v>
      </c>
      <c r="K173" s="139" t="s">
        <v>230</v>
      </c>
      <c r="L173" s="33"/>
      <c r="M173" s="144" t="s">
        <v>1</v>
      </c>
      <c r="N173" s="145" t="s">
        <v>48</v>
      </c>
      <c r="P173" s="146">
        <f t="shared" si="11"/>
        <v>0</v>
      </c>
      <c r="Q173" s="146">
        <v>0</v>
      </c>
      <c r="R173" s="146">
        <f t="shared" si="12"/>
        <v>0</v>
      </c>
      <c r="S173" s="146">
        <v>0</v>
      </c>
      <c r="T173" s="147">
        <f t="shared" si="13"/>
        <v>0</v>
      </c>
      <c r="AR173" s="148" t="s">
        <v>242</v>
      </c>
      <c r="AT173" s="148" t="s">
        <v>163</v>
      </c>
      <c r="AU173" s="148" t="s">
        <v>100</v>
      </c>
      <c r="AY173" s="17" t="s">
        <v>161</v>
      </c>
      <c r="BE173" s="149">
        <f t="shared" si="14"/>
        <v>0</v>
      </c>
      <c r="BF173" s="149">
        <f t="shared" si="15"/>
        <v>0</v>
      </c>
      <c r="BG173" s="149">
        <f t="shared" si="16"/>
        <v>0</v>
      </c>
      <c r="BH173" s="149">
        <f t="shared" si="17"/>
        <v>0</v>
      </c>
      <c r="BI173" s="149">
        <f t="shared" si="18"/>
        <v>0</v>
      </c>
      <c r="BJ173" s="17" t="s">
        <v>90</v>
      </c>
      <c r="BK173" s="149">
        <f t="shared" si="19"/>
        <v>0</v>
      </c>
      <c r="BL173" s="17" t="s">
        <v>242</v>
      </c>
      <c r="BM173" s="148" t="s">
        <v>2835</v>
      </c>
    </row>
    <row r="174" spans="2:65" s="1" customFormat="1" ht="16.5" customHeight="1">
      <c r="B174" s="33"/>
      <c r="C174" s="137" t="s">
        <v>368</v>
      </c>
      <c r="D174" s="137" t="s">
        <v>163</v>
      </c>
      <c r="E174" s="138" t="s">
        <v>2836</v>
      </c>
      <c r="F174" s="139" t="s">
        <v>2784</v>
      </c>
      <c r="G174" s="140" t="s">
        <v>245</v>
      </c>
      <c r="H174" s="141">
        <v>3</v>
      </c>
      <c r="I174" s="142"/>
      <c r="J174" s="143">
        <f t="shared" si="10"/>
        <v>0</v>
      </c>
      <c r="K174" s="139" t="s">
        <v>230</v>
      </c>
      <c r="L174" s="33"/>
      <c r="M174" s="144" t="s">
        <v>1</v>
      </c>
      <c r="N174" s="145" t="s">
        <v>48</v>
      </c>
      <c r="P174" s="146">
        <f t="shared" si="11"/>
        <v>0</v>
      </c>
      <c r="Q174" s="146">
        <v>0</v>
      </c>
      <c r="R174" s="146">
        <f t="shared" si="12"/>
        <v>0</v>
      </c>
      <c r="S174" s="146">
        <v>0</v>
      </c>
      <c r="T174" s="147">
        <f t="shared" si="13"/>
        <v>0</v>
      </c>
      <c r="AR174" s="148" t="s">
        <v>242</v>
      </c>
      <c r="AT174" s="148" t="s">
        <v>163</v>
      </c>
      <c r="AU174" s="148" t="s">
        <v>100</v>
      </c>
      <c r="AY174" s="17" t="s">
        <v>161</v>
      </c>
      <c r="BE174" s="149">
        <f t="shared" si="14"/>
        <v>0</v>
      </c>
      <c r="BF174" s="149">
        <f t="shared" si="15"/>
        <v>0</v>
      </c>
      <c r="BG174" s="149">
        <f t="shared" si="16"/>
        <v>0</v>
      </c>
      <c r="BH174" s="149">
        <f t="shared" si="17"/>
        <v>0</v>
      </c>
      <c r="BI174" s="149">
        <f t="shared" si="18"/>
        <v>0</v>
      </c>
      <c r="BJ174" s="17" t="s">
        <v>90</v>
      </c>
      <c r="BK174" s="149">
        <f t="shared" si="19"/>
        <v>0</v>
      </c>
      <c r="BL174" s="17" t="s">
        <v>242</v>
      </c>
      <c r="BM174" s="148" t="s">
        <v>2837</v>
      </c>
    </row>
    <row r="175" spans="2:65" s="1" customFormat="1" ht="16.5" customHeight="1">
      <c r="B175" s="33"/>
      <c r="C175" s="137" t="s">
        <v>29</v>
      </c>
      <c r="D175" s="137" t="s">
        <v>163</v>
      </c>
      <c r="E175" s="138" t="s">
        <v>2838</v>
      </c>
      <c r="F175" s="139" t="s">
        <v>2787</v>
      </c>
      <c r="G175" s="140" t="s">
        <v>245</v>
      </c>
      <c r="H175" s="141">
        <v>1</v>
      </c>
      <c r="I175" s="142"/>
      <c r="J175" s="143">
        <f t="shared" si="10"/>
        <v>0</v>
      </c>
      <c r="K175" s="139" t="s">
        <v>230</v>
      </c>
      <c r="L175" s="33"/>
      <c r="M175" s="144" t="s">
        <v>1</v>
      </c>
      <c r="N175" s="145" t="s">
        <v>48</v>
      </c>
      <c r="P175" s="146">
        <f t="shared" si="11"/>
        <v>0</v>
      </c>
      <c r="Q175" s="146">
        <v>0</v>
      </c>
      <c r="R175" s="146">
        <f t="shared" si="12"/>
        <v>0</v>
      </c>
      <c r="S175" s="146">
        <v>0</v>
      </c>
      <c r="T175" s="147">
        <f t="shared" si="13"/>
        <v>0</v>
      </c>
      <c r="AR175" s="148" t="s">
        <v>242</v>
      </c>
      <c r="AT175" s="148" t="s">
        <v>163</v>
      </c>
      <c r="AU175" s="148" t="s">
        <v>100</v>
      </c>
      <c r="AY175" s="17" t="s">
        <v>161</v>
      </c>
      <c r="BE175" s="149">
        <f t="shared" si="14"/>
        <v>0</v>
      </c>
      <c r="BF175" s="149">
        <f t="shared" si="15"/>
        <v>0</v>
      </c>
      <c r="BG175" s="149">
        <f t="shared" si="16"/>
        <v>0</v>
      </c>
      <c r="BH175" s="149">
        <f t="shared" si="17"/>
        <v>0</v>
      </c>
      <c r="BI175" s="149">
        <f t="shared" si="18"/>
        <v>0</v>
      </c>
      <c r="BJ175" s="17" t="s">
        <v>90</v>
      </c>
      <c r="BK175" s="149">
        <f t="shared" si="19"/>
        <v>0</v>
      </c>
      <c r="BL175" s="17" t="s">
        <v>242</v>
      </c>
      <c r="BM175" s="148" t="s">
        <v>2839</v>
      </c>
    </row>
    <row r="176" spans="2:65" s="1" customFormat="1" ht="16.5" customHeight="1">
      <c r="B176" s="33"/>
      <c r="C176" s="137" t="s">
        <v>404</v>
      </c>
      <c r="D176" s="137" t="s">
        <v>163</v>
      </c>
      <c r="E176" s="138" t="s">
        <v>2840</v>
      </c>
      <c r="F176" s="139" t="s">
        <v>2790</v>
      </c>
      <c r="G176" s="140" t="s">
        <v>245</v>
      </c>
      <c r="H176" s="141">
        <v>1</v>
      </c>
      <c r="I176" s="142"/>
      <c r="J176" s="143">
        <f t="shared" si="10"/>
        <v>0</v>
      </c>
      <c r="K176" s="139" t="s">
        <v>230</v>
      </c>
      <c r="L176" s="33"/>
      <c r="M176" s="144" t="s">
        <v>1</v>
      </c>
      <c r="N176" s="145" t="s">
        <v>48</v>
      </c>
      <c r="P176" s="146">
        <f t="shared" si="11"/>
        <v>0</v>
      </c>
      <c r="Q176" s="146">
        <v>0</v>
      </c>
      <c r="R176" s="146">
        <f t="shared" si="12"/>
        <v>0</v>
      </c>
      <c r="S176" s="146">
        <v>0</v>
      </c>
      <c r="T176" s="147">
        <f t="shared" si="13"/>
        <v>0</v>
      </c>
      <c r="AR176" s="148" t="s">
        <v>242</v>
      </c>
      <c r="AT176" s="148" t="s">
        <v>163</v>
      </c>
      <c r="AU176" s="148" t="s">
        <v>100</v>
      </c>
      <c r="AY176" s="17" t="s">
        <v>161</v>
      </c>
      <c r="BE176" s="149">
        <f t="shared" si="14"/>
        <v>0</v>
      </c>
      <c r="BF176" s="149">
        <f t="shared" si="15"/>
        <v>0</v>
      </c>
      <c r="BG176" s="149">
        <f t="shared" si="16"/>
        <v>0</v>
      </c>
      <c r="BH176" s="149">
        <f t="shared" si="17"/>
        <v>0</v>
      </c>
      <c r="BI176" s="149">
        <f t="shared" si="18"/>
        <v>0</v>
      </c>
      <c r="BJ176" s="17" t="s">
        <v>90</v>
      </c>
      <c r="BK176" s="149">
        <f t="shared" si="19"/>
        <v>0</v>
      </c>
      <c r="BL176" s="17" t="s">
        <v>242</v>
      </c>
      <c r="BM176" s="148" t="s">
        <v>2841</v>
      </c>
    </row>
    <row r="177" spans="2:65" s="11" customFormat="1" ht="20.85" customHeight="1">
      <c r="B177" s="125"/>
      <c r="D177" s="126" t="s">
        <v>82</v>
      </c>
      <c r="E177" s="135" t="s">
        <v>2842</v>
      </c>
      <c r="F177" s="135" t="s">
        <v>2843</v>
      </c>
      <c r="I177" s="128"/>
      <c r="J177" s="136">
        <f>BK177</f>
        <v>0</v>
      </c>
      <c r="L177" s="125"/>
      <c r="M177" s="130"/>
      <c r="P177" s="131">
        <f>SUM(P178:P195)</f>
        <v>0</v>
      </c>
      <c r="R177" s="131">
        <f>SUM(R178:R195)</f>
        <v>0</v>
      </c>
      <c r="T177" s="132">
        <f>SUM(T178:T195)</f>
        <v>0</v>
      </c>
      <c r="AR177" s="126" t="s">
        <v>92</v>
      </c>
      <c r="AT177" s="133" t="s">
        <v>82</v>
      </c>
      <c r="AU177" s="133" t="s">
        <v>92</v>
      </c>
      <c r="AY177" s="126" t="s">
        <v>161</v>
      </c>
      <c r="BK177" s="134">
        <f>SUM(BK178:BK195)</f>
        <v>0</v>
      </c>
    </row>
    <row r="178" spans="2:65" s="1" customFormat="1" ht="16.5" customHeight="1">
      <c r="B178" s="33"/>
      <c r="C178" s="181" t="s">
        <v>414</v>
      </c>
      <c r="D178" s="181" t="s">
        <v>529</v>
      </c>
      <c r="E178" s="182" t="s">
        <v>2844</v>
      </c>
      <c r="F178" s="183" t="s">
        <v>2730</v>
      </c>
      <c r="G178" s="184" t="s">
        <v>301</v>
      </c>
      <c r="H178" s="185">
        <v>160</v>
      </c>
      <c r="I178" s="186"/>
      <c r="J178" s="187">
        <f t="shared" ref="J178:J195" si="20">ROUND(I178*H178,2)</f>
        <v>0</v>
      </c>
      <c r="K178" s="183" t="s">
        <v>230</v>
      </c>
      <c r="L178" s="188"/>
      <c r="M178" s="189" t="s">
        <v>1</v>
      </c>
      <c r="N178" s="190" t="s">
        <v>48</v>
      </c>
      <c r="P178" s="146">
        <f t="shared" ref="P178:P195" si="21">O178*H178</f>
        <v>0</v>
      </c>
      <c r="Q178" s="146">
        <v>0</v>
      </c>
      <c r="R178" s="146">
        <f t="shared" ref="R178:R195" si="22">Q178*H178</f>
        <v>0</v>
      </c>
      <c r="S178" s="146">
        <v>0</v>
      </c>
      <c r="T178" s="147">
        <f t="shared" ref="T178:T195" si="23">S178*H178</f>
        <v>0</v>
      </c>
      <c r="AR178" s="148" t="s">
        <v>314</v>
      </c>
      <c r="AT178" s="148" t="s">
        <v>529</v>
      </c>
      <c r="AU178" s="148" t="s">
        <v>100</v>
      </c>
      <c r="AY178" s="17" t="s">
        <v>161</v>
      </c>
      <c r="BE178" s="149">
        <f t="shared" ref="BE178:BE195" si="24">IF(N178="základní",J178,0)</f>
        <v>0</v>
      </c>
      <c r="BF178" s="149">
        <f t="shared" ref="BF178:BF195" si="25">IF(N178="snížená",J178,0)</f>
        <v>0</v>
      </c>
      <c r="BG178" s="149">
        <f t="shared" ref="BG178:BG195" si="26">IF(N178="zákl. přenesená",J178,0)</f>
        <v>0</v>
      </c>
      <c r="BH178" s="149">
        <f t="shared" ref="BH178:BH195" si="27">IF(N178="sníž. přenesená",J178,0)</f>
        <v>0</v>
      </c>
      <c r="BI178" s="149">
        <f t="shared" ref="BI178:BI195" si="28">IF(N178="nulová",J178,0)</f>
        <v>0</v>
      </c>
      <c r="BJ178" s="17" t="s">
        <v>90</v>
      </c>
      <c r="BK178" s="149">
        <f t="shared" ref="BK178:BK195" si="29">ROUND(I178*H178,2)</f>
        <v>0</v>
      </c>
      <c r="BL178" s="17" t="s">
        <v>242</v>
      </c>
      <c r="BM178" s="148" t="s">
        <v>2845</v>
      </c>
    </row>
    <row r="179" spans="2:65" s="1" customFormat="1" ht="16.5" customHeight="1">
      <c r="B179" s="33"/>
      <c r="C179" s="181" t="s">
        <v>408</v>
      </c>
      <c r="D179" s="181" t="s">
        <v>529</v>
      </c>
      <c r="E179" s="182" t="s">
        <v>2846</v>
      </c>
      <c r="F179" s="183" t="s">
        <v>2733</v>
      </c>
      <c r="G179" s="184" t="s">
        <v>301</v>
      </c>
      <c r="H179" s="185">
        <v>71</v>
      </c>
      <c r="I179" s="186"/>
      <c r="J179" s="187">
        <f t="shared" si="20"/>
        <v>0</v>
      </c>
      <c r="K179" s="183" t="s">
        <v>230</v>
      </c>
      <c r="L179" s="188"/>
      <c r="M179" s="189" t="s">
        <v>1</v>
      </c>
      <c r="N179" s="190" t="s">
        <v>48</v>
      </c>
      <c r="P179" s="146">
        <f t="shared" si="21"/>
        <v>0</v>
      </c>
      <c r="Q179" s="146">
        <v>0</v>
      </c>
      <c r="R179" s="146">
        <f t="shared" si="22"/>
        <v>0</v>
      </c>
      <c r="S179" s="146">
        <v>0</v>
      </c>
      <c r="T179" s="147">
        <f t="shared" si="23"/>
        <v>0</v>
      </c>
      <c r="AR179" s="148" t="s">
        <v>314</v>
      </c>
      <c r="AT179" s="148" t="s">
        <v>529</v>
      </c>
      <c r="AU179" s="148" t="s">
        <v>100</v>
      </c>
      <c r="AY179" s="17" t="s">
        <v>161</v>
      </c>
      <c r="BE179" s="149">
        <f t="shared" si="24"/>
        <v>0</v>
      </c>
      <c r="BF179" s="149">
        <f t="shared" si="25"/>
        <v>0</v>
      </c>
      <c r="BG179" s="149">
        <f t="shared" si="26"/>
        <v>0</v>
      </c>
      <c r="BH179" s="149">
        <f t="shared" si="27"/>
        <v>0</v>
      </c>
      <c r="BI179" s="149">
        <f t="shared" si="28"/>
        <v>0</v>
      </c>
      <c r="BJ179" s="17" t="s">
        <v>90</v>
      </c>
      <c r="BK179" s="149">
        <f t="shared" si="29"/>
        <v>0</v>
      </c>
      <c r="BL179" s="17" t="s">
        <v>242</v>
      </c>
      <c r="BM179" s="148" t="s">
        <v>2847</v>
      </c>
    </row>
    <row r="180" spans="2:65" s="1" customFormat="1" ht="16.5" customHeight="1">
      <c r="B180" s="33"/>
      <c r="C180" s="181" t="s">
        <v>422</v>
      </c>
      <c r="D180" s="181" t="s">
        <v>529</v>
      </c>
      <c r="E180" s="182" t="s">
        <v>2848</v>
      </c>
      <c r="F180" s="183" t="s">
        <v>2736</v>
      </c>
      <c r="G180" s="184" t="s">
        <v>301</v>
      </c>
      <c r="H180" s="185">
        <v>60</v>
      </c>
      <c r="I180" s="186"/>
      <c r="J180" s="187">
        <f t="shared" si="20"/>
        <v>0</v>
      </c>
      <c r="K180" s="183" t="s">
        <v>230</v>
      </c>
      <c r="L180" s="188"/>
      <c r="M180" s="189" t="s">
        <v>1</v>
      </c>
      <c r="N180" s="190" t="s">
        <v>48</v>
      </c>
      <c r="P180" s="146">
        <f t="shared" si="21"/>
        <v>0</v>
      </c>
      <c r="Q180" s="146">
        <v>0</v>
      </c>
      <c r="R180" s="146">
        <f t="shared" si="22"/>
        <v>0</v>
      </c>
      <c r="S180" s="146">
        <v>0</v>
      </c>
      <c r="T180" s="147">
        <f t="shared" si="23"/>
        <v>0</v>
      </c>
      <c r="AR180" s="148" t="s">
        <v>314</v>
      </c>
      <c r="AT180" s="148" t="s">
        <v>529</v>
      </c>
      <c r="AU180" s="148" t="s">
        <v>100</v>
      </c>
      <c r="AY180" s="17" t="s">
        <v>161</v>
      </c>
      <c r="BE180" s="149">
        <f t="shared" si="24"/>
        <v>0</v>
      </c>
      <c r="BF180" s="149">
        <f t="shared" si="25"/>
        <v>0</v>
      </c>
      <c r="BG180" s="149">
        <f t="shared" si="26"/>
        <v>0</v>
      </c>
      <c r="BH180" s="149">
        <f t="shared" si="27"/>
        <v>0</v>
      </c>
      <c r="BI180" s="149">
        <f t="shared" si="28"/>
        <v>0</v>
      </c>
      <c r="BJ180" s="17" t="s">
        <v>90</v>
      </c>
      <c r="BK180" s="149">
        <f t="shared" si="29"/>
        <v>0</v>
      </c>
      <c r="BL180" s="17" t="s">
        <v>242</v>
      </c>
      <c r="BM180" s="148" t="s">
        <v>2849</v>
      </c>
    </row>
    <row r="181" spans="2:65" s="1" customFormat="1" ht="16.5" customHeight="1">
      <c r="B181" s="33"/>
      <c r="C181" s="181" t="s">
        <v>412</v>
      </c>
      <c r="D181" s="181" t="s">
        <v>529</v>
      </c>
      <c r="E181" s="182" t="s">
        <v>2850</v>
      </c>
      <c r="F181" s="183" t="s">
        <v>2739</v>
      </c>
      <c r="G181" s="184" t="s">
        <v>301</v>
      </c>
      <c r="H181" s="185">
        <v>131</v>
      </c>
      <c r="I181" s="186"/>
      <c r="J181" s="187">
        <f t="shared" si="20"/>
        <v>0</v>
      </c>
      <c r="K181" s="183" t="s">
        <v>230</v>
      </c>
      <c r="L181" s="188"/>
      <c r="M181" s="189" t="s">
        <v>1</v>
      </c>
      <c r="N181" s="190" t="s">
        <v>48</v>
      </c>
      <c r="P181" s="146">
        <f t="shared" si="21"/>
        <v>0</v>
      </c>
      <c r="Q181" s="146">
        <v>0</v>
      </c>
      <c r="R181" s="146">
        <f t="shared" si="22"/>
        <v>0</v>
      </c>
      <c r="S181" s="146">
        <v>0</v>
      </c>
      <c r="T181" s="147">
        <f t="shared" si="23"/>
        <v>0</v>
      </c>
      <c r="AR181" s="148" t="s">
        <v>314</v>
      </c>
      <c r="AT181" s="148" t="s">
        <v>529</v>
      </c>
      <c r="AU181" s="148" t="s">
        <v>100</v>
      </c>
      <c r="AY181" s="17" t="s">
        <v>161</v>
      </c>
      <c r="BE181" s="149">
        <f t="shared" si="24"/>
        <v>0</v>
      </c>
      <c r="BF181" s="149">
        <f t="shared" si="25"/>
        <v>0</v>
      </c>
      <c r="BG181" s="149">
        <f t="shared" si="26"/>
        <v>0</v>
      </c>
      <c r="BH181" s="149">
        <f t="shared" si="27"/>
        <v>0</v>
      </c>
      <c r="BI181" s="149">
        <f t="shared" si="28"/>
        <v>0</v>
      </c>
      <c r="BJ181" s="17" t="s">
        <v>90</v>
      </c>
      <c r="BK181" s="149">
        <f t="shared" si="29"/>
        <v>0</v>
      </c>
      <c r="BL181" s="17" t="s">
        <v>242</v>
      </c>
      <c r="BM181" s="148" t="s">
        <v>2851</v>
      </c>
    </row>
    <row r="182" spans="2:65" s="1" customFormat="1" ht="16.5" customHeight="1">
      <c r="B182" s="33"/>
      <c r="C182" s="181" t="s">
        <v>429</v>
      </c>
      <c r="D182" s="181" t="s">
        <v>529</v>
      </c>
      <c r="E182" s="182" t="s">
        <v>2852</v>
      </c>
      <c r="F182" s="183" t="s">
        <v>2745</v>
      </c>
      <c r="G182" s="184" t="s">
        <v>245</v>
      </c>
      <c r="H182" s="185">
        <v>7</v>
      </c>
      <c r="I182" s="186"/>
      <c r="J182" s="187">
        <f t="shared" si="20"/>
        <v>0</v>
      </c>
      <c r="K182" s="183" t="s">
        <v>230</v>
      </c>
      <c r="L182" s="188"/>
      <c r="M182" s="189" t="s">
        <v>1</v>
      </c>
      <c r="N182" s="190" t="s">
        <v>48</v>
      </c>
      <c r="P182" s="146">
        <f t="shared" si="21"/>
        <v>0</v>
      </c>
      <c r="Q182" s="146">
        <v>0</v>
      </c>
      <c r="R182" s="146">
        <f t="shared" si="22"/>
        <v>0</v>
      </c>
      <c r="S182" s="146">
        <v>0</v>
      </c>
      <c r="T182" s="147">
        <f t="shared" si="23"/>
        <v>0</v>
      </c>
      <c r="AR182" s="148" t="s">
        <v>314</v>
      </c>
      <c r="AT182" s="148" t="s">
        <v>529</v>
      </c>
      <c r="AU182" s="148" t="s">
        <v>100</v>
      </c>
      <c r="AY182" s="17" t="s">
        <v>161</v>
      </c>
      <c r="BE182" s="149">
        <f t="shared" si="24"/>
        <v>0</v>
      </c>
      <c r="BF182" s="149">
        <f t="shared" si="25"/>
        <v>0</v>
      </c>
      <c r="BG182" s="149">
        <f t="shared" si="26"/>
        <v>0</v>
      </c>
      <c r="BH182" s="149">
        <f t="shared" si="27"/>
        <v>0</v>
      </c>
      <c r="BI182" s="149">
        <f t="shared" si="28"/>
        <v>0</v>
      </c>
      <c r="BJ182" s="17" t="s">
        <v>90</v>
      </c>
      <c r="BK182" s="149">
        <f t="shared" si="29"/>
        <v>0</v>
      </c>
      <c r="BL182" s="17" t="s">
        <v>242</v>
      </c>
      <c r="BM182" s="148" t="s">
        <v>2853</v>
      </c>
    </row>
    <row r="183" spans="2:65" s="1" customFormat="1" ht="16.5" customHeight="1">
      <c r="B183" s="33"/>
      <c r="C183" s="181" t="s">
        <v>417</v>
      </c>
      <c r="D183" s="181" t="s">
        <v>529</v>
      </c>
      <c r="E183" s="182" t="s">
        <v>2854</v>
      </c>
      <c r="F183" s="183" t="s">
        <v>2855</v>
      </c>
      <c r="G183" s="184" t="s">
        <v>245</v>
      </c>
      <c r="H183" s="185">
        <v>4</v>
      </c>
      <c r="I183" s="186"/>
      <c r="J183" s="187">
        <f t="shared" si="20"/>
        <v>0</v>
      </c>
      <c r="K183" s="183" t="s">
        <v>230</v>
      </c>
      <c r="L183" s="188"/>
      <c r="M183" s="189" t="s">
        <v>1</v>
      </c>
      <c r="N183" s="190" t="s">
        <v>48</v>
      </c>
      <c r="P183" s="146">
        <f t="shared" si="21"/>
        <v>0</v>
      </c>
      <c r="Q183" s="146">
        <v>0</v>
      </c>
      <c r="R183" s="146">
        <f t="shared" si="22"/>
        <v>0</v>
      </c>
      <c r="S183" s="146">
        <v>0</v>
      </c>
      <c r="T183" s="147">
        <f t="shared" si="23"/>
        <v>0</v>
      </c>
      <c r="AR183" s="148" t="s">
        <v>314</v>
      </c>
      <c r="AT183" s="148" t="s">
        <v>529</v>
      </c>
      <c r="AU183" s="148" t="s">
        <v>100</v>
      </c>
      <c r="AY183" s="17" t="s">
        <v>161</v>
      </c>
      <c r="BE183" s="149">
        <f t="shared" si="24"/>
        <v>0</v>
      </c>
      <c r="BF183" s="149">
        <f t="shared" si="25"/>
        <v>0</v>
      </c>
      <c r="BG183" s="149">
        <f t="shared" si="26"/>
        <v>0</v>
      </c>
      <c r="BH183" s="149">
        <f t="shared" si="27"/>
        <v>0</v>
      </c>
      <c r="BI183" s="149">
        <f t="shared" si="28"/>
        <v>0</v>
      </c>
      <c r="BJ183" s="17" t="s">
        <v>90</v>
      </c>
      <c r="BK183" s="149">
        <f t="shared" si="29"/>
        <v>0</v>
      </c>
      <c r="BL183" s="17" t="s">
        <v>242</v>
      </c>
      <c r="BM183" s="148" t="s">
        <v>2856</v>
      </c>
    </row>
    <row r="184" spans="2:65" s="1" customFormat="1" ht="16.5" customHeight="1">
      <c r="B184" s="33"/>
      <c r="C184" s="181" t="s">
        <v>445</v>
      </c>
      <c r="D184" s="181" t="s">
        <v>529</v>
      </c>
      <c r="E184" s="182" t="s">
        <v>2857</v>
      </c>
      <c r="F184" s="183" t="s">
        <v>2811</v>
      </c>
      <c r="G184" s="184" t="s">
        <v>245</v>
      </c>
      <c r="H184" s="185">
        <v>2</v>
      </c>
      <c r="I184" s="186"/>
      <c r="J184" s="187">
        <f t="shared" si="20"/>
        <v>0</v>
      </c>
      <c r="K184" s="183" t="s">
        <v>230</v>
      </c>
      <c r="L184" s="188"/>
      <c r="M184" s="189" t="s">
        <v>1</v>
      </c>
      <c r="N184" s="190" t="s">
        <v>48</v>
      </c>
      <c r="P184" s="146">
        <f t="shared" si="21"/>
        <v>0</v>
      </c>
      <c r="Q184" s="146">
        <v>0</v>
      </c>
      <c r="R184" s="146">
        <f t="shared" si="22"/>
        <v>0</v>
      </c>
      <c r="S184" s="146">
        <v>0</v>
      </c>
      <c r="T184" s="147">
        <f t="shared" si="23"/>
        <v>0</v>
      </c>
      <c r="AR184" s="148" t="s">
        <v>314</v>
      </c>
      <c r="AT184" s="148" t="s">
        <v>529</v>
      </c>
      <c r="AU184" s="148" t="s">
        <v>100</v>
      </c>
      <c r="AY184" s="17" t="s">
        <v>161</v>
      </c>
      <c r="BE184" s="149">
        <f t="shared" si="24"/>
        <v>0</v>
      </c>
      <c r="BF184" s="149">
        <f t="shared" si="25"/>
        <v>0</v>
      </c>
      <c r="BG184" s="149">
        <f t="shared" si="26"/>
        <v>0</v>
      </c>
      <c r="BH184" s="149">
        <f t="shared" si="27"/>
        <v>0</v>
      </c>
      <c r="BI184" s="149">
        <f t="shared" si="28"/>
        <v>0</v>
      </c>
      <c r="BJ184" s="17" t="s">
        <v>90</v>
      </c>
      <c r="BK184" s="149">
        <f t="shared" si="29"/>
        <v>0</v>
      </c>
      <c r="BL184" s="17" t="s">
        <v>242</v>
      </c>
      <c r="BM184" s="148" t="s">
        <v>2858</v>
      </c>
    </row>
    <row r="185" spans="2:65" s="1" customFormat="1" ht="16.5" customHeight="1">
      <c r="B185" s="33"/>
      <c r="C185" s="181" t="s">
        <v>421</v>
      </c>
      <c r="D185" s="181" t="s">
        <v>529</v>
      </c>
      <c r="E185" s="182" t="s">
        <v>2859</v>
      </c>
      <c r="F185" s="183" t="s">
        <v>2751</v>
      </c>
      <c r="G185" s="184" t="s">
        <v>245</v>
      </c>
      <c r="H185" s="185">
        <v>6</v>
      </c>
      <c r="I185" s="186"/>
      <c r="J185" s="187">
        <f t="shared" si="20"/>
        <v>0</v>
      </c>
      <c r="K185" s="183" t="s">
        <v>230</v>
      </c>
      <c r="L185" s="188"/>
      <c r="M185" s="189" t="s">
        <v>1</v>
      </c>
      <c r="N185" s="190" t="s">
        <v>48</v>
      </c>
      <c r="P185" s="146">
        <f t="shared" si="21"/>
        <v>0</v>
      </c>
      <c r="Q185" s="146">
        <v>0</v>
      </c>
      <c r="R185" s="146">
        <f t="shared" si="22"/>
        <v>0</v>
      </c>
      <c r="S185" s="146">
        <v>0</v>
      </c>
      <c r="T185" s="147">
        <f t="shared" si="23"/>
        <v>0</v>
      </c>
      <c r="AR185" s="148" t="s">
        <v>314</v>
      </c>
      <c r="AT185" s="148" t="s">
        <v>529</v>
      </c>
      <c r="AU185" s="148" t="s">
        <v>100</v>
      </c>
      <c r="AY185" s="17" t="s">
        <v>161</v>
      </c>
      <c r="BE185" s="149">
        <f t="shared" si="24"/>
        <v>0</v>
      </c>
      <c r="BF185" s="149">
        <f t="shared" si="25"/>
        <v>0</v>
      </c>
      <c r="BG185" s="149">
        <f t="shared" si="26"/>
        <v>0</v>
      </c>
      <c r="BH185" s="149">
        <f t="shared" si="27"/>
        <v>0</v>
      </c>
      <c r="BI185" s="149">
        <f t="shared" si="28"/>
        <v>0</v>
      </c>
      <c r="BJ185" s="17" t="s">
        <v>90</v>
      </c>
      <c r="BK185" s="149">
        <f t="shared" si="29"/>
        <v>0</v>
      </c>
      <c r="BL185" s="17" t="s">
        <v>242</v>
      </c>
      <c r="BM185" s="148" t="s">
        <v>2860</v>
      </c>
    </row>
    <row r="186" spans="2:65" s="1" customFormat="1" ht="16.5" customHeight="1">
      <c r="B186" s="33"/>
      <c r="C186" s="181" t="s">
        <v>453</v>
      </c>
      <c r="D186" s="181" t="s">
        <v>529</v>
      </c>
      <c r="E186" s="182" t="s">
        <v>2861</v>
      </c>
      <c r="F186" s="183" t="s">
        <v>2862</v>
      </c>
      <c r="G186" s="184" t="s">
        <v>245</v>
      </c>
      <c r="H186" s="185">
        <v>2</v>
      </c>
      <c r="I186" s="186"/>
      <c r="J186" s="187">
        <f t="shared" si="20"/>
        <v>0</v>
      </c>
      <c r="K186" s="183" t="s">
        <v>230</v>
      </c>
      <c r="L186" s="188"/>
      <c r="M186" s="189" t="s">
        <v>1</v>
      </c>
      <c r="N186" s="190" t="s">
        <v>48</v>
      </c>
      <c r="P186" s="146">
        <f t="shared" si="21"/>
        <v>0</v>
      </c>
      <c r="Q186" s="146">
        <v>0</v>
      </c>
      <c r="R186" s="146">
        <f t="shared" si="22"/>
        <v>0</v>
      </c>
      <c r="S186" s="146">
        <v>0</v>
      </c>
      <c r="T186" s="147">
        <f t="shared" si="23"/>
        <v>0</v>
      </c>
      <c r="AR186" s="148" t="s">
        <v>314</v>
      </c>
      <c r="AT186" s="148" t="s">
        <v>529</v>
      </c>
      <c r="AU186" s="148" t="s">
        <v>100</v>
      </c>
      <c r="AY186" s="17" t="s">
        <v>161</v>
      </c>
      <c r="BE186" s="149">
        <f t="shared" si="24"/>
        <v>0</v>
      </c>
      <c r="BF186" s="149">
        <f t="shared" si="25"/>
        <v>0</v>
      </c>
      <c r="BG186" s="149">
        <f t="shared" si="26"/>
        <v>0</v>
      </c>
      <c r="BH186" s="149">
        <f t="shared" si="27"/>
        <v>0</v>
      </c>
      <c r="BI186" s="149">
        <f t="shared" si="28"/>
        <v>0</v>
      </c>
      <c r="BJ186" s="17" t="s">
        <v>90</v>
      </c>
      <c r="BK186" s="149">
        <f t="shared" si="29"/>
        <v>0</v>
      </c>
      <c r="BL186" s="17" t="s">
        <v>242</v>
      </c>
      <c r="BM186" s="148" t="s">
        <v>2863</v>
      </c>
    </row>
    <row r="187" spans="2:65" s="1" customFormat="1" ht="16.5" customHeight="1">
      <c r="B187" s="33"/>
      <c r="C187" s="181" t="s">
        <v>425</v>
      </c>
      <c r="D187" s="181" t="s">
        <v>529</v>
      </c>
      <c r="E187" s="182" t="s">
        <v>2864</v>
      </c>
      <c r="F187" s="183" t="s">
        <v>2757</v>
      </c>
      <c r="G187" s="184" t="s">
        <v>245</v>
      </c>
      <c r="H187" s="185">
        <v>1</v>
      </c>
      <c r="I187" s="186"/>
      <c r="J187" s="187">
        <f t="shared" si="20"/>
        <v>0</v>
      </c>
      <c r="K187" s="183" t="s">
        <v>230</v>
      </c>
      <c r="L187" s="188"/>
      <c r="M187" s="189" t="s">
        <v>1</v>
      </c>
      <c r="N187" s="190" t="s">
        <v>48</v>
      </c>
      <c r="P187" s="146">
        <f t="shared" si="21"/>
        <v>0</v>
      </c>
      <c r="Q187" s="146">
        <v>0</v>
      </c>
      <c r="R187" s="146">
        <f t="shared" si="22"/>
        <v>0</v>
      </c>
      <c r="S187" s="146">
        <v>0</v>
      </c>
      <c r="T187" s="147">
        <f t="shared" si="23"/>
        <v>0</v>
      </c>
      <c r="AR187" s="148" t="s">
        <v>314</v>
      </c>
      <c r="AT187" s="148" t="s">
        <v>529</v>
      </c>
      <c r="AU187" s="148" t="s">
        <v>100</v>
      </c>
      <c r="AY187" s="17" t="s">
        <v>161</v>
      </c>
      <c r="BE187" s="149">
        <f t="shared" si="24"/>
        <v>0</v>
      </c>
      <c r="BF187" s="149">
        <f t="shared" si="25"/>
        <v>0</v>
      </c>
      <c r="BG187" s="149">
        <f t="shared" si="26"/>
        <v>0</v>
      </c>
      <c r="BH187" s="149">
        <f t="shared" si="27"/>
        <v>0</v>
      </c>
      <c r="BI187" s="149">
        <f t="shared" si="28"/>
        <v>0</v>
      </c>
      <c r="BJ187" s="17" t="s">
        <v>90</v>
      </c>
      <c r="BK187" s="149">
        <f t="shared" si="29"/>
        <v>0</v>
      </c>
      <c r="BL187" s="17" t="s">
        <v>242</v>
      </c>
      <c r="BM187" s="148" t="s">
        <v>2865</v>
      </c>
    </row>
    <row r="188" spans="2:65" s="1" customFormat="1" ht="16.5" customHeight="1">
      <c r="B188" s="33"/>
      <c r="C188" s="137" t="s">
        <v>467</v>
      </c>
      <c r="D188" s="137" t="s">
        <v>163</v>
      </c>
      <c r="E188" s="138" t="s">
        <v>2866</v>
      </c>
      <c r="F188" s="139" t="s">
        <v>2766</v>
      </c>
      <c r="G188" s="140" t="s">
        <v>301</v>
      </c>
      <c r="H188" s="141">
        <v>220</v>
      </c>
      <c r="I188" s="142"/>
      <c r="J188" s="143">
        <f t="shared" si="20"/>
        <v>0</v>
      </c>
      <c r="K188" s="139" t="s">
        <v>230</v>
      </c>
      <c r="L188" s="33"/>
      <c r="M188" s="144" t="s">
        <v>1</v>
      </c>
      <c r="N188" s="145" t="s">
        <v>48</v>
      </c>
      <c r="P188" s="146">
        <f t="shared" si="21"/>
        <v>0</v>
      </c>
      <c r="Q188" s="146">
        <v>0</v>
      </c>
      <c r="R188" s="146">
        <f t="shared" si="22"/>
        <v>0</v>
      </c>
      <c r="S188" s="146">
        <v>0</v>
      </c>
      <c r="T188" s="147">
        <f t="shared" si="23"/>
        <v>0</v>
      </c>
      <c r="AR188" s="148" t="s">
        <v>242</v>
      </c>
      <c r="AT188" s="148" t="s">
        <v>163</v>
      </c>
      <c r="AU188" s="148" t="s">
        <v>100</v>
      </c>
      <c r="AY188" s="17" t="s">
        <v>161</v>
      </c>
      <c r="BE188" s="149">
        <f t="shared" si="24"/>
        <v>0</v>
      </c>
      <c r="BF188" s="149">
        <f t="shared" si="25"/>
        <v>0</v>
      </c>
      <c r="BG188" s="149">
        <f t="shared" si="26"/>
        <v>0</v>
      </c>
      <c r="BH188" s="149">
        <f t="shared" si="27"/>
        <v>0</v>
      </c>
      <c r="BI188" s="149">
        <f t="shared" si="28"/>
        <v>0</v>
      </c>
      <c r="BJ188" s="17" t="s">
        <v>90</v>
      </c>
      <c r="BK188" s="149">
        <f t="shared" si="29"/>
        <v>0</v>
      </c>
      <c r="BL188" s="17" t="s">
        <v>242</v>
      </c>
      <c r="BM188" s="148" t="s">
        <v>2867</v>
      </c>
    </row>
    <row r="189" spans="2:65" s="1" customFormat="1" ht="16.5" customHeight="1">
      <c r="B189" s="33"/>
      <c r="C189" s="137" t="s">
        <v>428</v>
      </c>
      <c r="D189" s="137" t="s">
        <v>163</v>
      </c>
      <c r="E189" s="138" t="s">
        <v>2868</v>
      </c>
      <c r="F189" s="139" t="s">
        <v>2769</v>
      </c>
      <c r="G189" s="140" t="s">
        <v>301</v>
      </c>
      <c r="H189" s="141">
        <v>131</v>
      </c>
      <c r="I189" s="142"/>
      <c r="J189" s="143">
        <f t="shared" si="20"/>
        <v>0</v>
      </c>
      <c r="K189" s="139" t="s">
        <v>230</v>
      </c>
      <c r="L189" s="33"/>
      <c r="M189" s="144" t="s">
        <v>1</v>
      </c>
      <c r="N189" s="145" t="s">
        <v>48</v>
      </c>
      <c r="P189" s="146">
        <f t="shared" si="21"/>
        <v>0</v>
      </c>
      <c r="Q189" s="146">
        <v>0</v>
      </c>
      <c r="R189" s="146">
        <f t="shared" si="22"/>
        <v>0</v>
      </c>
      <c r="S189" s="146">
        <v>0</v>
      </c>
      <c r="T189" s="147">
        <f t="shared" si="23"/>
        <v>0</v>
      </c>
      <c r="AR189" s="148" t="s">
        <v>242</v>
      </c>
      <c r="AT189" s="148" t="s">
        <v>163</v>
      </c>
      <c r="AU189" s="148" t="s">
        <v>100</v>
      </c>
      <c r="AY189" s="17" t="s">
        <v>161</v>
      </c>
      <c r="BE189" s="149">
        <f t="shared" si="24"/>
        <v>0</v>
      </c>
      <c r="BF189" s="149">
        <f t="shared" si="25"/>
        <v>0</v>
      </c>
      <c r="BG189" s="149">
        <f t="shared" si="26"/>
        <v>0</v>
      </c>
      <c r="BH189" s="149">
        <f t="shared" si="27"/>
        <v>0</v>
      </c>
      <c r="BI189" s="149">
        <f t="shared" si="28"/>
        <v>0</v>
      </c>
      <c r="BJ189" s="17" t="s">
        <v>90</v>
      </c>
      <c r="BK189" s="149">
        <f t="shared" si="29"/>
        <v>0</v>
      </c>
      <c r="BL189" s="17" t="s">
        <v>242</v>
      </c>
      <c r="BM189" s="148" t="s">
        <v>2869</v>
      </c>
    </row>
    <row r="190" spans="2:65" s="1" customFormat="1" ht="16.5" customHeight="1">
      <c r="B190" s="33"/>
      <c r="C190" s="137" t="s">
        <v>479</v>
      </c>
      <c r="D190" s="137" t="s">
        <v>163</v>
      </c>
      <c r="E190" s="138" t="s">
        <v>2870</v>
      </c>
      <c r="F190" s="139" t="s">
        <v>2772</v>
      </c>
      <c r="G190" s="140" t="s">
        <v>245</v>
      </c>
      <c r="H190" s="141">
        <v>7</v>
      </c>
      <c r="I190" s="142"/>
      <c r="J190" s="143">
        <f t="shared" si="20"/>
        <v>0</v>
      </c>
      <c r="K190" s="139" t="s">
        <v>230</v>
      </c>
      <c r="L190" s="33"/>
      <c r="M190" s="144" t="s">
        <v>1</v>
      </c>
      <c r="N190" s="145" t="s">
        <v>48</v>
      </c>
      <c r="P190" s="146">
        <f t="shared" si="21"/>
        <v>0</v>
      </c>
      <c r="Q190" s="146">
        <v>0</v>
      </c>
      <c r="R190" s="146">
        <f t="shared" si="22"/>
        <v>0</v>
      </c>
      <c r="S190" s="146">
        <v>0</v>
      </c>
      <c r="T190" s="147">
        <f t="shared" si="23"/>
        <v>0</v>
      </c>
      <c r="AR190" s="148" t="s">
        <v>242</v>
      </c>
      <c r="AT190" s="148" t="s">
        <v>163</v>
      </c>
      <c r="AU190" s="148" t="s">
        <v>100</v>
      </c>
      <c r="AY190" s="17" t="s">
        <v>161</v>
      </c>
      <c r="BE190" s="149">
        <f t="shared" si="24"/>
        <v>0</v>
      </c>
      <c r="BF190" s="149">
        <f t="shared" si="25"/>
        <v>0</v>
      </c>
      <c r="BG190" s="149">
        <f t="shared" si="26"/>
        <v>0</v>
      </c>
      <c r="BH190" s="149">
        <f t="shared" si="27"/>
        <v>0</v>
      </c>
      <c r="BI190" s="149">
        <f t="shared" si="28"/>
        <v>0</v>
      </c>
      <c r="BJ190" s="17" t="s">
        <v>90</v>
      </c>
      <c r="BK190" s="149">
        <f t="shared" si="29"/>
        <v>0</v>
      </c>
      <c r="BL190" s="17" t="s">
        <v>242</v>
      </c>
      <c r="BM190" s="148" t="s">
        <v>2871</v>
      </c>
    </row>
    <row r="191" spans="2:65" s="1" customFormat="1" ht="16.5" customHeight="1">
      <c r="B191" s="33"/>
      <c r="C191" s="137" t="s">
        <v>432</v>
      </c>
      <c r="D191" s="137" t="s">
        <v>163</v>
      </c>
      <c r="E191" s="138" t="s">
        <v>2872</v>
      </c>
      <c r="F191" s="139" t="s">
        <v>2775</v>
      </c>
      <c r="G191" s="140" t="s">
        <v>245</v>
      </c>
      <c r="H191" s="141">
        <v>6</v>
      </c>
      <c r="I191" s="142"/>
      <c r="J191" s="143">
        <f t="shared" si="20"/>
        <v>0</v>
      </c>
      <c r="K191" s="139" t="s">
        <v>230</v>
      </c>
      <c r="L191" s="33"/>
      <c r="M191" s="144" t="s">
        <v>1</v>
      </c>
      <c r="N191" s="145" t="s">
        <v>48</v>
      </c>
      <c r="P191" s="146">
        <f t="shared" si="21"/>
        <v>0</v>
      </c>
      <c r="Q191" s="146">
        <v>0</v>
      </c>
      <c r="R191" s="146">
        <f t="shared" si="22"/>
        <v>0</v>
      </c>
      <c r="S191" s="146">
        <v>0</v>
      </c>
      <c r="T191" s="147">
        <f t="shared" si="23"/>
        <v>0</v>
      </c>
      <c r="AR191" s="148" t="s">
        <v>242</v>
      </c>
      <c r="AT191" s="148" t="s">
        <v>163</v>
      </c>
      <c r="AU191" s="148" t="s">
        <v>100</v>
      </c>
      <c r="AY191" s="17" t="s">
        <v>161</v>
      </c>
      <c r="BE191" s="149">
        <f t="shared" si="24"/>
        <v>0</v>
      </c>
      <c r="BF191" s="149">
        <f t="shared" si="25"/>
        <v>0</v>
      </c>
      <c r="BG191" s="149">
        <f t="shared" si="26"/>
        <v>0</v>
      </c>
      <c r="BH191" s="149">
        <f t="shared" si="27"/>
        <v>0</v>
      </c>
      <c r="BI191" s="149">
        <f t="shared" si="28"/>
        <v>0</v>
      </c>
      <c r="BJ191" s="17" t="s">
        <v>90</v>
      </c>
      <c r="BK191" s="149">
        <f t="shared" si="29"/>
        <v>0</v>
      </c>
      <c r="BL191" s="17" t="s">
        <v>242</v>
      </c>
      <c r="BM191" s="148" t="s">
        <v>2873</v>
      </c>
    </row>
    <row r="192" spans="2:65" s="1" customFormat="1" ht="16.5" customHeight="1">
      <c r="B192" s="33"/>
      <c r="C192" s="137" t="s">
        <v>488</v>
      </c>
      <c r="D192" s="137" t="s">
        <v>163</v>
      </c>
      <c r="E192" s="138" t="s">
        <v>2874</v>
      </c>
      <c r="F192" s="139" t="s">
        <v>2781</v>
      </c>
      <c r="G192" s="140" t="s">
        <v>245</v>
      </c>
      <c r="H192" s="141">
        <v>15</v>
      </c>
      <c r="I192" s="142"/>
      <c r="J192" s="143">
        <f t="shared" si="20"/>
        <v>0</v>
      </c>
      <c r="K192" s="139" t="s">
        <v>230</v>
      </c>
      <c r="L192" s="33"/>
      <c r="M192" s="144" t="s">
        <v>1</v>
      </c>
      <c r="N192" s="145" t="s">
        <v>48</v>
      </c>
      <c r="P192" s="146">
        <f t="shared" si="21"/>
        <v>0</v>
      </c>
      <c r="Q192" s="146">
        <v>0</v>
      </c>
      <c r="R192" s="146">
        <f t="shared" si="22"/>
        <v>0</v>
      </c>
      <c r="S192" s="146">
        <v>0</v>
      </c>
      <c r="T192" s="147">
        <f t="shared" si="23"/>
        <v>0</v>
      </c>
      <c r="AR192" s="148" t="s">
        <v>242</v>
      </c>
      <c r="AT192" s="148" t="s">
        <v>163</v>
      </c>
      <c r="AU192" s="148" t="s">
        <v>100</v>
      </c>
      <c r="AY192" s="17" t="s">
        <v>161</v>
      </c>
      <c r="BE192" s="149">
        <f t="shared" si="24"/>
        <v>0</v>
      </c>
      <c r="BF192" s="149">
        <f t="shared" si="25"/>
        <v>0</v>
      </c>
      <c r="BG192" s="149">
        <f t="shared" si="26"/>
        <v>0</v>
      </c>
      <c r="BH192" s="149">
        <f t="shared" si="27"/>
        <v>0</v>
      </c>
      <c r="BI192" s="149">
        <f t="shared" si="28"/>
        <v>0</v>
      </c>
      <c r="BJ192" s="17" t="s">
        <v>90</v>
      </c>
      <c r="BK192" s="149">
        <f t="shared" si="29"/>
        <v>0</v>
      </c>
      <c r="BL192" s="17" t="s">
        <v>242</v>
      </c>
      <c r="BM192" s="148" t="s">
        <v>2875</v>
      </c>
    </row>
    <row r="193" spans="2:65" s="1" customFormat="1" ht="16.5" customHeight="1">
      <c r="B193" s="33"/>
      <c r="C193" s="137" t="s">
        <v>441</v>
      </c>
      <c r="D193" s="137" t="s">
        <v>163</v>
      </c>
      <c r="E193" s="138" t="s">
        <v>2876</v>
      </c>
      <c r="F193" s="139" t="s">
        <v>2877</v>
      </c>
      <c r="G193" s="140" t="s">
        <v>245</v>
      </c>
      <c r="H193" s="141">
        <v>1</v>
      </c>
      <c r="I193" s="142"/>
      <c r="J193" s="143">
        <f t="shared" si="20"/>
        <v>0</v>
      </c>
      <c r="K193" s="139" t="s">
        <v>230</v>
      </c>
      <c r="L193" s="33"/>
      <c r="M193" s="144" t="s">
        <v>1</v>
      </c>
      <c r="N193" s="145" t="s">
        <v>48</v>
      </c>
      <c r="P193" s="146">
        <f t="shared" si="21"/>
        <v>0</v>
      </c>
      <c r="Q193" s="146">
        <v>0</v>
      </c>
      <c r="R193" s="146">
        <f t="shared" si="22"/>
        <v>0</v>
      </c>
      <c r="S193" s="146">
        <v>0</v>
      </c>
      <c r="T193" s="147">
        <f t="shared" si="23"/>
        <v>0</v>
      </c>
      <c r="AR193" s="148" t="s">
        <v>242</v>
      </c>
      <c r="AT193" s="148" t="s">
        <v>163</v>
      </c>
      <c r="AU193" s="148" t="s">
        <v>100</v>
      </c>
      <c r="AY193" s="17" t="s">
        <v>161</v>
      </c>
      <c r="BE193" s="149">
        <f t="shared" si="24"/>
        <v>0</v>
      </c>
      <c r="BF193" s="149">
        <f t="shared" si="25"/>
        <v>0</v>
      </c>
      <c r="BG193" s="149">
        <f t="shared" si="26"/>
        <v>0</v>
      </c>
      <c r="BH193" s="149">
        <f t="shared" si="27"/>
        <v>0</v>
      </c>
      <c r="BI193" s="149">
        <f t="shared" si="28"/>
        <v>0</v>
      </c>
      <c r="BJ193" s="17" t="s">
        <v>90</v>
      </c>
      <c r="BK193" s="149">
        <f t="shared" si="29"/>
        <v>0</v>
      </c>
      <c r="BL193" s="17" t="s">
        <v>242</v>
      </c>
      <c r="BM193" s="148" t="s">
        <v>2878</v>
      </c>
    </row>
    <row r="194" spans="2:65" s="1" customFormat="1" ht="16.5" customHeight="1">
      <c r="B194" s="33"/>
      <c r="C194" s="137" t="s">
        <v>495</v>
      </c>
      <c r="D194" s="137" t="s">
        <v>163</v>
      </c>
      <c r="E194" s="138" t="s">
        <v>2879</v>
      </c>
      <c r="F194" s="139" t="s">
        <v>2787</v>
      </c>
      <c r="G194" s="140" t="s">
        <v>245</v>
      </c>
      <c r="H194" s="141">
        <v>1</v>
      </c>
      <c r="I194" s="142"/>
      <c r="J194" s="143">
        <f t="shared" si="20"/>
        <v>0</v>
      </c>
      <c r="K194" s="139" t="s">
        <v>230</v>
      </c>
      <c r="L194" s="33"/>
      <c r="M194" s="144" t="s">
        <v>1</v>
      </c>
      <c r="N194" s="145" t="s">
        <v>48</v>
      </c>
      <c r="P194" s="146">
        <f t="shared" si="21"/>
        <v>0</v>
      </c>
      <c r="Q194" s="146">
        <v>0</v>
      </c>
      <c r="R194" s="146">
        <f t="shared" si="22"/>
        <v>0</v>
      </c>
      <c r="S194" s="146">
        <v>0</v>
      </c>
      <c r="T194" s="147">
        <f t="shared" si="23"/>
        <v>0</v>
      </c>
      <c r="AR194" s="148" t="s">
        <v>242</v>
      </c>
      <c r="AT194" s="148" t="s">
        <v>163</v>
      </c>
      <c r="AU194" s="148" t="s">
        <v>100</v>
      </c>
      <c r="AY194" s="17" t="s">
        <v>161</v>
      </c>
      <c r="BE194" s="149">
        <f t="shared" si="24"/>
        <v>0</v>
      </c>
      <c r="BF194" s="149">
        <f t="shared" si="25"/>
        <v>0</v>
      </c>
      <c r="BG194" s="149">
        <f t="shared" si="26"/>
        <v>0</v>
      </c>
      <c r="BH194" s="149">
        <f t="shared" si="27"/>
        <v>0</v>
      </c>
      <c r="BI194" s="149">
        <f t="shared" si="28"/>
        <v>0</v>
      </c>
      <c r="BJ194" s="17" t="s">
        <v>90</v>
      </c>
      <c r="BK194" s="149">
        <f t="shared" si="29"/>
        <v>0</v>
      </c>
      <c r="BL194" s="17" t="s">
        <v>242</v>
      </c>
      <c r="BM194" s="148" t="s">
        <v>2880</v>
      </c>
    </row>
    <row r="195" spans="2:65" s="1" customFormat="1" ht="16.5" customHeight="1">
      <c r="B195" s="33"/>
      <c r="C195" s="137" t="s">
        <v>448</v>
      </c>
      <c r="D195" s="137" t="s">
        <v>163</v>
      </c>
      <c r="E195" s="138" t="s">
        <v>2881</v>
      </c>
      <c r="F195" s="139" t="s">
        <v>2790</v>
      </c>
      <c r="G195" s="140" t="s">
        <v>245</v>
      </c>
      <c r="H195" s="141">
        <v>1</v>
      </c>
      <c r="I195" s="142"/>
      <c r="J195" s="143">
        <f t="shared" si="20"/>
        <v>0</v>
      </c>
      <c r="K195" s="139" t="s">
        <v>230</v>
      </c>
      <c r="L195" s="33"/>
      <c r="M195" s="192" t="s">
        <v>1</v>
      </c>
      <c r="N195" s="193" t="s">
        <v>48</v>
      </c>
      <c r="O195" s="194"/>
      <c r="P195" s="195">
        <f t="shared" si="21"/>
        <v>0</v>
      </c>
      <c r="Q195" s="195">
        <v>0</v>
      </c>
      <c r="R195" s="195">
        <f t="shared" si="22"/>
        <v>0</v>
      </c>
      <c r="S195" s="195">
        <v>0</v>
      </c>
      <c r="T195" s="196">
        <f t="shared" si="23"/>
        <v>0</v>
      </c>
      <c r="AR195" s="148" t="s">
        <v>242</v>
      </c>
      <c r="AT195" s="148" t="s">
        <v>163</v>
      </c>
      <c r="AU195" s="148" t="s">
        <v>100</v>
      </c>
      <c r="AY195" s="17" t="s">
        <v>161</v>
      </c>
      <c r="BE195" s="149">
        <f t="shared" si="24"/>
        <v>0</v>
      </c>
      <c r="BF195" s="149">
        <f t="shared" si="25"/>
        <v>0</v>
      </c>
      <c r="BG195" s="149">
        <f t="shared" si="26"/>
        <v>0</v>
      </c>
      <c r="BH195" s="149">
        <f t="shared" si="27"/>
        <v>0</v>
      </c>
      <c r="BI195" s="149">
        <f t="shared" si="28"/>
        <v>0</v>
      </c>
      <c r="BJ195" s="17" t="s">
        <v>90</v>
      </c>
      <c r="BK195" s="149">
        <f t="shared" si="29"/>
        <v>0</v>
      </c>
      <c r="BL195" s="17" t="s">
        <v>242</v>
      </c>
      <c r="BM195" s="148" t="s">
        <v>2882</v>
      </c>
    </row>
    <row r="196" spans="2:65" s="1" customFormat="1" ht="6.95" customHeight="1">
      <c r="B196" s="45"/>
      <c r="C196" s="46"/>
      <c r="D196" s="46"/>
      <c r="E196" s="46"/>
      <c r="F196" s="46"/>
      <c r="G196" s="46"/>
      <c r="H196" s="46"/>
      <c r="I196" s="46"/>
      <c r="J196" s="46"/>
      <c r="K196" s="46"/>
      <c r="L196" s="33"/>
    </row>
  </sheetData>
  <sheetProtection algorithmName="SHA-512" hashValue="GRoOMexHMbrJGgCZrmfYNBykATf0zp07TNxGJGy7tE04FknQGgCWFP0pKHRZC2bDVY4Ydo9bYFbSYsjeGuDBaQ==" saltValue="HKydX8nWl6lEKzIBFb48l8/oXszcOw1LHqQ6qimbZB2CnZaA2mnmIQ75PxendERaWBwIAaTI7qMMWXi3gCmIBA==" spinCount="100000" sheet="1" objects="1" scenarios="1" formatColumns="0" formatRows="0" autoFilter="0"/>
  <autoFilter ref="C128:K195" xr:uid="{00000000-0009-0000-0000-000003000000}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34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107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92</v>
      </c>
    </row>
    <row r="4" spans="2:46" ht="24.95" customHeight="1">
      <c r="B4" s="20"/>
      <c r="D4" s="21" t="s">
        <v>111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0" t="str">
        <f>'Rekapitulace stavby'!K6</f>
        <v>Realizace úspor energie – SŠ zahradnická a technická Litomyšl, historická budova A</v>
      </c>
      <c r="F7" s="241"/>
      <c r="G7" s="241"/>
      <c r="H7" s="241"/>
      <c r="L7" s="20"/>
    </row>
    <row r="8" spans="2:46" s="1" customFormat="1" ht="12" customHeight="1">
      <c r="B8" s="33"/>
      <c r="D8" s="27" t="s">
        <v>112</v>
      </c>
      <c r="L8" s="33"/>
    </row>
    <row r="9" spans="2:46" s="1" customFormat="1" ht="16.5" customHeight="1">
      <c r="B9" s="33"/>
      <c r="E9" s="197" t="s">
        <v>2883</v>
      </c>
      <c r="F9" s="242"/>
      <c r="G9" s="242"/>
      <c r="H9" s="242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7" t="s">
        <v>18</v>
      </c>
      <c r="F11" s="25" t="s">
        <v>1</v>
      </c>
      <c r="I11" s="27" t="s">
        <v>20</v>
      </c>
      <c r="J11" s="25" t="s">
        <v>1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3" t="str">
        <f>'Rekapitulace stavby'!AN8</f>
        <v>31. 8. 2025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7" t="s">
        <v>30</v>
      </c>
      <c r="I14" s="27" t="s">
        <v>31</v>
      </c>
      <c r="J14" s="25" t="s">
        <v>1</v>
      </c>
      <c r="L14" s="33"/>
    </row>
    <row r="15" spans="2:46" s="1" customFormat="1" ht="18" customHeight="1">
      <c r="B15" s="33"/>
      <c r="E15" s="25" t="s">
        <v>32</v>
      </c>
      <c r="I15" s="27" t="s">
        <v>33</v>
      </c>
      <c r="J15" s="25" t="s">
        <v>1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7" t="s">
        <v>34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243" t="str">
        <f>'Rekapitulace stavby'!E14</f>
        <v>Vyplň údaj</v>
      </c>
      <c r="F18" s="224"/>
      <c r="G18" s="224"/>
      <c r="H18" s="224"/>
      <c r="I18" s="27" t="s">
        <v>33</v>
      </c>
      <c r="J18" s="28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7" t="s">
        <v>36</v>
      </c>
      <c r="I20" s="27" t="s">
        <v>31</v>
      </c>
      <c r="J20" s="25" t="s">
        <v>37</v>
      </c>
      <c r="L20" s="33"/>
    </row>
    <row r="21" spans="2:12" s="1" customFormat="1" ht="18" customHeight="1">
      <c r="B21" s="33"/>
      <c r="E21" s="25" t="s">
        <v>38</v>
      </c>
      <c r="I21" s="27" t="s">
        <v>33</v>
      </c>
      <c r="J21" s="25" t="s">
        <v>1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7" t="s">
        <v>40</v>
      </c>
      <c r="I23" s="27" t="s">
        <v>31</v>
      </c>
      <c r="J23" s="25" t="str">
        <f>IF('Rekapitulace stavby'!AN19="","",'Rekapitulace stavby'!AN19)</f>
        <v/>
      </c>
      <c r="L23" s="33"/>
    </row>
    <row r="24" spans="2:12" s="1" customFormat="1" ht="18" customHeight="1">
      <c r="B24" s="33"/>
      <c r="E24" s="25" t="str">
        <f>IF('Rekapitulace stavby'!E20="","",'Rekapitulace stavby'!E20)</f>
        <v xml:space="preserve"> </v>
      </c>
      <c r="I24" s="27" t="s">
        <v>33</v>
      </c>
      <c r="J24" s="25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7" t="s">
        <v>42</v>
      </c>
      <c r="L26" s="33"/>
    </row>
    <row r="27" spans="2:12" s="7" customFormat="1" ht="16.5" customHeight="1">
      <c r="B27" s="95"/>
      <c r="E27" s="229" t="s">
        <v>1</v>
      </c>
      <c r="F27" s="229"/>
      <c r="G27" s="229"/>
      <c r="H27" s="229"/>
      <c r="L27" s="95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4"/>
      <c r="E29" s="54"/>
      <c r="F29" s="54"/>
      <c r="G29" s="54"/>
      <c r="H29" s="54"/>
      <c r="I29" s="54"/>
      <c r="J29" s="54"/>
      <c r="K29" s="54"/>
      <c r="L29" s="33"/>
    </row>
    <row r="30" spans="2:12" s="1" customFormat="1" ht="25.35" customHeight="1">
      <c r="B30" s="33"/>
      <c r="D30" s="96" t="s">
        <v>43</v>
      </c>
      <c r="J30" s="67">
        <f>ROUND(J133, 2)</f>
        <v>0</v>
      </c>
      <c r="L30" s="33"/>
    </row>
    <row r="31" spans="2:12" s="1" customFormat="1" ht="6.95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14.45" customHeight="1">
      <c r="B32" s="33"/>
      <c r="F32" s="36" t="s">
        <v>45</v>
      </c>
      <c r="I32" s="36" t="s">
        <v>44</v>
      </c>
      <c r="J32" s="36" t="s">
        <v>46</v>
      </c>
      <c r="L32" s="33"/>
    </row>
    <row r="33" spans="2:12" s="1" customFormat="1" ht="14.45" customHeight="1">
      <c r="B33" s="33"/>
      <c r="D33" s="56" t="s">
        <v>47</v>
      </c>
      <c r="E33" s="27" t="s">
        <v>48</v>
      </c>
      <c r="F33" s="87">
        <f>ROUND((SUM(BE133:BE342)),  2)</f>
        <v>0</v>
      </c>
      <c r="I33" s="97">
        <v>0.21</v>
      </c>
      <c r="J33" s="87">
        <f>ROUND(((SUM(BE133:BE342))*I33),  2)</f>
        <v>0</v>
      </c>
      <c r="L33" s="33"/>
    </row>
    <row r="34" spans="2:12" s="1" customFormat="1" ht="14.45" customHeight="1">
      <c r="B34" s="33"/>
      <c r="E34" s="27" t="s">
        <v>49</v>
      </c>
      <c r="F34" s="87">
        <f>ROUND((SUM(BF133:BF342)),  2)</f>
        <v>0</v>
      </c>
      <c r="I34" s="97">
        <v>0.12</v>
      </c>
      <c r="J34" s="87">
        <f>ROUND(((SUM(BF133:BF342))*I34),  2)</f>
        <v>0</v>
      </c>
      <c r="L34" s="33"/>
    </row>
    <row r="35" spans="2:12" s="1" customFormat="1" ht="14.45" hidden="1" customHeight="1">
      <c r="B35" s="33"/>
      <c r="E35" s="27" t="s">
        <v>50</v>
      </c>
      <c r="F35" s="87">
        <f>ROUND((SUM(BG133:BG342)),  2)</f>
        <v>0</v>
      </c>
      <c r="I35" s="97">
        <v>0.21</v>
      </c>
      <c r="J35" s="87">
        <f>0</f>
        <v>0</v>
      </c>
      <c r="L35" s="33"/>
    </row>
    <row r="36" spans="2:12" s="1" customFormat="1" ht="14.45" hidden="1" customHeight="1">
      <c r="B36" s="33"/>
      <c r="E36" s="27" t="s">
        <v>51</v>
      </c>
      <c r="F36" s="87">
        <f>ROUND((SUM(BH133:BH342)),  2)</f>
        <v>0</v>
      </c>
      <c r="I36" s="97">
        <v>0.12</v>
      </c>
      <c r="J36" s="87">
        <f>0</f>
        <v>0</v>
      </c>
      <c r="L36" s="33"/>
    </row>
    <row r="37" spans="2:12" s="1" customFormat="1" ht="14.45" hidden="1" customHeight="1">
      <c r="B37" s="33"/>
      <c r="E37" s="27" t="s">
        <v>52</v>
      </c>
      <c r="F37" s="87">
        <f>ROUND((SUM(BI133:BI342)),  2)</f>
        <v>0</v>
      </c>
      <c r="I37" s="97">
        <v>0</v>
      </c>
      <c r="J37" s="87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8"/>
      <c r="D39" s="99" t="s">
        <v>53</v>
      </c>
      <c r="E39" s="58"/>
      <c r="F39" s="58"/>
      <c r="G39" s="100" t="s">
        <v>54</v>
      </c>
      <c r="H39" s="101" t="s">
        <v>55</v>
      </c>
      <c r="I39" s="58"/>
      <c r="J39" s="102">
        <f>SUM(J30:J37)</f>
        <v>0</v>
      </c>
      <c r="K39" s="103"/>
      <c r="L39" s="33"/>
    </row>
    <row r="40" spans="2:12" s="1" customFormat="1" ht="14.45" customHeight="1">
      <c r="B40" s="33"/>
      <c r="L40" s="33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47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47" s="1" customFormat="1" ht="24.95" customHeight="1">
      <c r="B82" s="33"/>
      <c r="C82" s="21" t="s">
        <v>114</v>
      </c>
      <c r="L82" s="33"/>
    </row>
    <row r="83" spans="2:47" s="1" customFormat="1" ht="6.95" customHeight="1">
      <c r="B83" s="33"/>
      <c r="L83" s="33"/>
    </row>
    <row r="84" spans="2:47" s="1" customFormat="1" ht="12" customHeight="1">
      <c r="B84" s="33"/>
      <c r="C84" s="27" t="s">
        <v>16</v>
      </c>
      <c r="L84" s="33"/>
    </row>
    <row r="85" spans="2:47" s="1" customFormat="1" ht="26.25" customHeight="1">
      <c r="B85" s="33"/>
      <c r="E85" s="240" t="str">
        <f>E7</f>
        <v>Realizace úspor energie – SŠ zahradnická a technická Litomyšl, historická budova A</v>
      </c>
      <c r="F85" s="241"/>
      <c r="G85" s="241"/>
      <c r="H85" s="241"/>
      <c r="L85" s="33"/>
    </row>
    <row r="86" spans="2:47" s="1" customFormat="1" ht="12" customHeight="1">
      <c r="B86" s="33"/>
      <c r="C86" s="27" t="s">
        <v>112</v>
      </c>
      <c r="L86" s="33"/>
    </row>
    <row r="87" spans="2:47" s="1" customFormat="1" ht="16.5" customHeight="1">
      <c r="B87" s="33"/>
      <c r="E87" s="197" t="str">
        <f>E9</f>
        <v>SO 02 - Venkovní úpravy</v>
      </c>
      <c r="F87" s="242"/>
      <c r="G87" s="242"/>
      <c r="H87" s="242"/>
      <c r="L87" s="33"/>
    </row>
    <row r="88" spans="2:47" s="1" customFormat="1" ht="6.95" customHeight="1">
      <c r="B88" s="33"/>
      <c r="L88" s="33"/>
    </row>
    <row r="89" spans="2:47" s="1" customFormat="1" ht="12" customHeight="1">
      <c r="B89" s="33"/>
      <c r="C89" s="27" t="s">
        <v>22</v>
      </c>
      <c r="F89" s="25" t="str">
        <f>F12</f>
        <v>T.G. Masaryka 659, 570 13 Litomyšl</v>
      </c>
      <c r="I89" s="27" t="s">
        <v>24</v>
      </c>
      <c r="J89" s="53" t="str">
        <f>IF(J12="","",J12)</f>
        <v>31. 8. 2025</v>
      </c>
      <c r="L89" s="33"/>
    </row>
    <row r="90" spans="2:47" s="1" customFormat="1" ht="6.95" customHeight="1">
      <c r="B90" s="33"/>
      <c r="L90" s="33"/>
    </row>
    <row r="91" spans="2:47" s="1" customFormat="1" ht="15.2" customHeight="1">
      <c r="B91" s="33"/>
      <c r="C91" s="27" t="s">
        <v>30</v>
      </c>
      <c r="F91" s="25" t="str">
        <f>E15</f>
        <v>Pardubický kraj</v>
      </c>
      <c r="I91" s="27" t="s">
        <v>36</v>
      </c>
      <c r="J91" s="31" t="str">
        <f>E21</f>
        <v>AZ OPTIMAL s.r.o.</v>
      </c>
      <c r="L91" s="33"/>
    </row>
    <row r="92" spans="2:47" s="1" customFormat="1" ht="15.2" customHeight="1">
      <c r="B92" s="33"/>
      <c r="C92" s="27" t="s">
        <v>34</v>
      </c>
      <c r="F92" s="25" t="str">
        <f>IF(E18="","",E18)</f>
        <v>Vyplň údaj</v>
      </c>
      <c r="I92" s="27" t="s">
        <v>40</v>
      </c>
      <c r="J92" s="31" t="str">
        <f>E24</f>
        <v xml:space="preserve"> </v>
      </c>
      <c r="L92" s="33"/>
    </row>
    <row r="93" spans="2:47" s="1" customFormat="1" ht="10.35" customHeight="1">
      <c r="B93" s="33"/>
      <c r="L93" s="33"/>
    </row>
    <row r="94" spans="2:47" s="1" customFormat="1" ht="29.25" customHeight="1">
      <c r="B94" s="33"/>
      <c r="C94" s="106" t="s">
        <v>115</v>
      </c>
      <c r="D94" s="98"/>
      <c r="E94" s="98"/>
      <c r="F94" s="98"/>
      <c r="G94" s="98"/>
      <c r="H94" s="98"/>
      <c r="I94" s="98"/>
      <c r="J94" s="107" t="s">
        <v>116</v>
      </c>
      <c r="K94" s="98"/>
      <c r="L94" s="33"/>
    </row>
    <row r="95" spans="2:47" s="1" customFormat="1" ht="10.35" customHeight="1">
      <c r="B95" s="33"/>
      <c r="L95" s="33"/>
    </row>
    <row r="96" spans="2:47" s="1" customFormat="1" ht="22.9" customHeight="1">
      <c r="B96" s="33"/>
      <c r="C96" s="108" t="s">
        <v>117</v>
      </c>
      <c r="J96" s="67">
        <f>J133</f>
        <v>0</v>
      </c>
      <c r="L96" s="33"/>
      <c r="AU96" s="17" t="s">
        <v>118</v>
      </c>
    </row>
    <row r="97" spans="2:12" s="8" customFormat="1" ht="24.95" customHeight="1">
      <c r="B97" s="109"/>
      <c r="D97" s="110" t="s">
        <v>119</v>
      </c>
      <c r="E97" s="111"/>
      <c r="F97" s="111"/>
      <c r="G97" s="111"/>
      <c r="H97" s="111"/>
      <c r="I97" s="111"/>
      <c r="J97" s="112">
        <f>J134</f>
        <v>0</v>
      </c>
      <c r="L97" s="109"/>
    </row>
    <row r="98" spans="2:12" s="9" customFormat="1" ht="19.899999999999999" customHeight="1">
      <c r="B98" s="113"/>
      <c r="D98" s="114" t="s">
        <v>120</v>
      </c>
      <c r="E98" s="115"/>
      <c r="F98" s="115"/>
      <c r="G98" s="115"/>
      <c r="H98" s="115"/>
      <c r="I98" s="115"/>
      <c r="J98" s="116">
        <f>J135</f>
        <v>0</v>
      </c>
      <c r="L98" s="113"/>
    </row>
    <row r="99" spans="2:12" s="9" customFormat="1" ht="19.899999999999999" customHeight="1">
      <c r="B99" s="113"/>
      <c r="D99" s="114" t="s">
        <v>121</v>
      </c>
      <c r="E99" s="115"/>
      <c r="F99" s="115"/>
      <c r="G99" s="115"/>
      <c r="H99" s="115"/>
      <c r="I99" s="115"/>
      <c r="J99" s="116">
        <f>J183</f>
        <v>0</v>
      </c>
      <c r="L99" s="113"/>
    </row>
    <row r="100" spans="2:12" s="9" customFormat="1" ht="19.899999999999999" customHeight="1">
      <c r="B100" s="113"/>
      <c r="D100" s="114" t="s">
        <v>122</v>
      </c>
      <c r="E100" s="115"/>
      <c r="F100" s="115"/>
      <c r="G100" s="115"/>
      <c r="H100" s="115"/>
      <c r="I100" s="115"/>
      <c r="J100" s="116">
        <f>J193</f>
        <v>0</v>
      </c>
      <c r="L100" s="113"/>
    </row>
    <row r="101" spans="2:12" s="9" customFormat="1" ht="19.899999999999999" customHeight="1">
      <c r="B101" s="113"/>
      <c r="D101" s="114" t="s">
        <v>123</v>
      </c>
      <c r="E101" s="115"/>
      <c r="F101" s="115"/>
      <c r="G101" s="115"/>
      <c r="H101" s="115"/>
      <c r="I101" s="115"/>
      <c r="J101" s="116">
        <f>J203</f>
        <v>0</v>
      </c>
      <c r="L101" s="113"/>
    </row>
    <row r="102" spans="2:12" s="9" customFormat="1" ht="19.899999999999999" customHeight="1">
      <c r="B102" s="113"/>
      <c r="D102" s="114" t="s">
        <v>2884</v>
      </c>
      <c r="E102" s="115"/>
      <c r="F102" s="115"/>
      <c r="G102" s="115"/>
      <c r="H102" s="115"/>
      <c r="I102" s="115"/>
      <c r="J102" s="116">
        <f>J208</f>
        <v>0</v>
      </c>
      <c r="L102" s="113"/>
    </row>
    <row r="103" spans="2:12" s="9" customFormat="1" ht="19.899999999999999" customHeight="1">
      <c r="B103" s="113"/>
      <c r="D103" s="114" t="s">
        <v>124</v>
      </c>
      <c r="E103" s="115"/>
      <c r="F103" s="115"/>
      <c r="G103" s="115"/>
      <c r="H103" s="115"/>
      <c r="I103" s="115"/>
      <c r="J103" s="116">
        <f>J225</f>
        <v>0</v>
      </c>
      <c r="L103" s="113"/>
    </row>
    <row r="104" spans="2:12" s="9" customFormat="1" ht="19.899999999999999" customHeight="1">
      <c r="B104" s="113"/>
      <c r="D104" s="114" t="s">
        <v>2885</v>
      </c>
      <c r="E104" s="115"/>
      <c r="F104" s="115"/>
      <c r="G104" s="115"/>
      <c r="H104" s="115"/>
      <c r="I104" s="115"/>
      <c r="J104" s="116">
        <f>J231</f>
        <v>0</v>
      </c>
      <c r="L104" s="113"/>
    </row>
    <row r="105" spans="2:12" s="9" customFormat="1" ht="19.899999999999999" customHeight="1">
      <c r="B105" s="113"/>
      <c r="D105" s="114" t="s">
        <v>125</v>
      </c>
      <c r="E105" s="115"/>
      <c r="F105" s="115"/>
      <c r="G105" s="115"/>
      <c r="H105" s="115"/>
      <c r="I105" s="115"/>
      <c r="J105" s="116">
        <f>J233</f>
        <v>0</v>
      </c>
      <c r="L105" s="113"/>
    </row>
    <row r="106" spans="2:12" s="9" customFormat="1" ht="19.899999999999999" customHeight="1">
      <c r="B106" s="113"/>
      <c r="D106" s="114" t="s">
        <v>126</v>
      </c>
      <c r="E106" s="115"/>
      <c r="F106" s="115"/>
      <c r="G106" s="115"/>
      <c r="H106" s="115"/>
      <c r="I106" s="115"/>
      <c r="J106" s="116">
        <f>J254</f>
        <v>0</v>
      </c>
      <c r="L106" s="113"/>
    </row>
    <row r="107" spans="2:12" s="9" customFormat="1" ht="19.899999999999999" customHeight="1">
      <c r="B107" s="113"/>
      <c r="D107" s="114" t="s">
        <v>127</v>
      </c>
      <c r="E107" s="115"/>
      <c r="F107" s="115"/>
      <c r="G107" s="115"/>
      <c r="H107" s="115"/>
      <c r="I107" s="115"/>
      <c r="J107" s="116">
        <f>J265</f>
        <v>0</v>
      </c>
      <c r="L107" s="113"/>
    </row>
    <row r="108" spans="2:12" s="8" customFormat="1" ht="24.95" customHeight="1">
      <c r="B108" s="109"/>
      <c r="D108" s="110" t="s">
        <v>128</v>
      </c>
      <c r="E108" s="111"/>
      <c r="F108" s="111"/>
      <c r="G108" s="111"/>
      <c r="H108" s="111"/>
      <c r="I108" s="111"/>
      <c r="J108" s="112">
        <f>J267</f>
        <v>0</v>
      </c>
      <c r="L108" s="109"/>
    </row>
    <row r="109" spans="2:12" s="9" customFormat="1" ht="19.899999999999999" customHeight="1">
      <c r="B109" s="113"/>
      <c r="D109" s="114" t="s">
        <v>2886</v>
      </c>
      <c r="E109" s="115"/>
      <c r="F109" s="115"/>
      <c r="G109" s="115"/>
      <c r="H109" s="115"/>
      <c r="I109" s="115"/>
      <c r="J109" s="116">
        <f>J268</f>
        <v>0</v>
      </c>
      <c r="L109" s="113"/>
    </row>
    <row r="110" spans="2:12" s="9" customFormat="1" ht="19.899999999999999" customHeight="1">
      <c r="B110" s="113"/>
      <c r="D110" s="114" t="s">
        <v>130</v>
      </c>
      <c r="E110" s="115"/>
      <c r="F110" s="115"/>
      <c r="G110" s="115"/>
      <c r="H110" s="115"/>
      <c r="I110" s="115"/>
      <c r="J110" s="116">
        <f>J307</f>
        <v>0</v>
      </c>
      <c r="L110" s="113"/>
    </row>
    <row r="111" spans="2:12" s="9" customFormat="1" ht="19.899999999999999" customHeight="1">
      <c r="B111" s="113"/>
      <c r="D111" s="114" t="s">
        <v>131</v>
      </c>
      <c r="E111" s="115"/>
      <c r="F111" s="115"/>
      <c r="G111" s="115"/>
      <c r="H111" s="115"/>
      <c r="I111" s="115"/>
      <c r="J111" s="116">
        <f>J321</f>
        <v>0</v>
      </c>
      <c r="L111" s="113"/>
    </row>
    <row r="112" spans="2:12" s="9" customFormat="1" ht="19.899999999999999" customHeight="1">
      <c r="B112" s="113"/>
      <c r="D112" s="114" t="s">
        <v>132</v>
      </c>
      <c r="E112" s="115"/>
      <c r="F112" s="115"/>
      <c r="G112" s="115"/>
      <c r="H112" s="115"/>
      <c r="I112" s="115"/>
      <c r="J112" s="116">
        <f>J331</f>
        <v>0</v>
      </c>
      <c r="L112" s="113"/>
    </row>
    <row r="113" spans="2:12" s="9" customFormat="1" ht="19.899999999999999" customHeight="1">
      <c r="B113" s="113"/>
      <c r="D113" s="114" t="s">
        <v>141</v>
      </c>
      <c r="E113" s="115"/>
      <c r="F113" s="115"/>
      <c r="G113" s="115"/>
      <c r="H113" s="115"/>
      <c r="I113" s="115"/>
      <c r="J113" s="116">
        <f>J340</f>
        <v>0</v>
      </c>
      <c r="L113" s="113"/>
    </row>
    <row r="114" spans="2:12" s="1" customFormat="1" ht="21.75" customHeight="1">
      <c r="B114" s="33"/>
      <c r="L114" s="33"/>
    </row>
    <row r="115" spans="2:12" s="1" customFormat="1" ht="6.95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33"/>
    </row>
    <row r="119" spans="2:12" s="1" customFormat="1" ht="6.95" customHeight="1">
      <c r="B119" s="47"/>
      <c r="C119" s="48"/>
      <c r="D119" s="48"/>
      <c r="E119" s="48"/>
      <c r="F119" s="48"/>
      <c r="G119" s="48"/>
      <c r="H119" s="48"/>
      <c r="I119" s="48"/>
      <c r="J119" s="48"/>
      <c r="K119" s="48"/>
      <c r="L119" s="33"/>
    </row>
    <row r="120" spans="2:12" s="1" customFormat="1" ht="24.95" customHeight="1">
      <c r="B120" s="33"/>
      <c r="C120" s="21" t="s">
        <v>147</v>
      </c>
      <c r="L120" s="33"/>
    </row>
    <row r="121" spans="2:12" s="1" customFormat="1" ht="6.95" customHeight="1">
      <c r="B121" s="33"/>
      <c r="L121" s="33"/>
    </row>
    <row r="122" spans="2:12" s="1" customFormat="1" ht="12" customHeight="1">
      <c r="B122" s="33"/>
      <c r="C122" s="27" t="s">
        <v>16</v>
      </c>
      <c r="L122" s="33"/>
    </row>
    <row r="123" spans="2:12" s="1" customFormat="1" ht="26.25" customHeight="1">
      <c r="B123" s="33"/>
      <c r="E123" s="240" t="str">
        <f>E7</f>
        <v>Realizace úspor energie – SŠ zahradnická a technická Litomyšl, historická budova A</v>
      </c>
      <c r="F123" s="241"/>
      <c r="G123" s="241"/>
      <c r="H123" s="241"/>
      <c r="L123" s="33"/>
    </row>
    <row r="124" spans="2:12" s="1" customFormat="1" ht="12" customHeight="1">
      <c r="B124" s="33"/>
      <c r="C124" s="27" t="s">
        <v>112</v>
      </c>
      <c r="L124" s="33"/>
    </row>
    <row r="125" spans="2:12" s="1" customFormat="1" ht="16.5" customHeight="1">
      <c r="B125" s="33"/>
      <c r="E125" s="197" t="str">
        <f>E9</f>
        <v>SO 02 - Venkovní úpravy</v>
      </c>
      <c r="F125" s="242"/>
      <c r="G125" s="242"/>
      <c r="H125" s="242"/>
      <c r="L125" s="33"/>
    </row>
    <row r="126" spans="2:12" s="1" customFormat="1" ht="6.95" customHeight="1">
      <c r="B126" s="33"/>
      <c r="L126" s="33"/>
    </row>
    <row r="127" spans="2:12" s="1" customFormat="1" ht="12" customHeight="1">
      <c r="B127" s="33"/>
      <c r="C127" s="27" t="s">
        <v>22</v>
      </c>
      <c r="F127" s="25" t="str">
        <f>F12</f>
        <v>T.G. Masaryka 659, 570 13 Litomyšl</v>
      </c>
      <c r="I127" s="27" t="s">
        <v>24</v>
      </c>
      <c r="J127" s="53" t="str">
        <f>IF(J12="","",J12)</f>
        <v>31. 8. 2025</v>
      </c>
      <c r="L127" s="33"/>
    </row>
    <row r="128" spans="2:12" s="1" customFormat="1" ht="6.95" customHeight="1">
      <c r="B128" s="33"/>
      <c r="L128" s="33"/>
    </row>
    <row r="129" spans="2:65" s="1" customFormat="1" ht="15.2" customHeight="1">
      <c r="B129" s="33"/>
      <c r="C129" s="27" t="s">
        <v>30</v>
      </c>
      <c r="F129" s="25" t="str">
        <f>E15</f>
        <v>Pardubický kraj</v>
      </c>
      <c r="I129" s="27" t="s">
        <v>36</v>
      </c>
      <c r="J129" s="31" t="str">
        <f>E21</f>
        <v>AZ OPTIMAL s.r.o.</v>
      </c>
      <c r="L129" s="33"/>
    </row>
    <row r="130" spans="2:65" s="1" customFormat="1" ht="15.2" customHeight="1">
      <c r="B130" s="33"/>
      <c r="C130" s="27" t="s">
        <v>34</v>
      </c>
      <c r="F130" s="25" t="str">
        <f>IF(E18="","",E18)</f>
        <v>Vyplň údaj</v>
      </c>
      <c r="I130" s="27" t="s">
        <v>40</v>
      </c>
      <c r="J130" s="31" t="str">
        <f>E24</f>
        <v xml:space="preserve"> </v>
      </c>
      <c r="L130" s="33"/>
    </row>
    <row r="131" spans="2:65" s="1" customFormat="1" ht="10.35" customHeight="1">
      <c r="B131" s="33"/>
      <c r="L131" s="33"/>
    </row>
    <row r="132" spans="2:65" s="10" customFormat="1" ht="29.25" customHeight="1">
      <c r="B132" s="117"/>
      <c r="C132" s="118" t="s">
        <v>148</v>
      </c>
      <c r="D132" s="119" t="s">
        <v>68</v>
      </c>
      <c r="E132" s="119" t="s">
        <v>64</v>
      </c>
      <c r="F132" s="119" t="s">
        <v>65</v>
      </c>
      <c r="G132" s="119" t="s">
        <v>149</v>
      </c>
      <c r="H132" s="119" t="s">
        <v>150</v>
      </c>
      <c r="I132" s="119" t="s">
        <v>151</v>
      </c>
      <c r="J132" s="119" t="s">
        <v>116</v>
      </c>
      <c r="K132" s="120" t="s">
        <v>152</v>
      </c>
      <c r="L132" s="117"/>
      <c r="M132" s="60" t="s">
        <v>1</v>
      </c>
      <c r="N132" s="61" t="s">
        <v>47</v>
      </c>
      <c r="O132" s="61" t="s">
        <v>153</v>
      </c>
      <c r="P132" s="61" t="s">
        <v>154</v>
      </c>
      <c r="Q132" s="61" t="s">
        <v>155</v>
      </c>
      <c r="R132" s="61" t="s">
        <v>156</v>
      </c>
      <c r="S132" s="61" t="s">
        <v>157</v>
      </c>
      <c r="T132" s="62" t="s">
        <v>158</v>
      </c>
    </row>
    <row r="133" spans="2:65" s="1" customFormat="1" ht="22.9" customHeight="1">
      <c r="B133" s="33"/>
      <c r="C133" s="65" t="s">
        <v>159</v>
      </c>
      <c r="J133" s="121">
        <f>BK133</f>
        <v>0</v>
      </c>
      <c r="L133" s="33"/>
      <c r="M133" s="63"/>
      <c r="N133" s="54"/>
      <c r="O133" s="54"/>
      <c r="P133" s="122">
        <f>P134+P267</f>
        <v>0</v>
      </c>
      <c r="Q133" s="54"/>
      <c r="R133" s="122">
        <f>R134+R267</f>
        <v>157.41446559000002</v>
      </c>
      <c r="S133" s="54"/>
      <c r="T133" s="123">
        <f>T134+T267</f>
        <v>66.955494999999999</v>
      </c>
      <c r="AT133" s="17" t="s">
        <v>82</v>
      </c>
      <c r="AU133" s="17" t="s">
        <v>118</v>
      </c>
      <c r="BK133" s="124">
        <f>BK134+BK267</f>
        <v>0</v>
      </c>
    </row>
    <row r="134" spans="2:65" s="11" customFormat="1" ht="25.9" customHeight="1">
      <c r="B134" s="125"/>
      <c r="D134" s="126" t="s">
        <v>82</v>
      </c>
      <c r="E134" s="127" t="s">
        <v>160</v>
      </c>
      <c r="F134" s="127" t="s">
        <v>160</v>
      </c>
      <c r="I134" s="128"/>
      <c r="J134" s="129">
        <f>BK134</f>
        <v>0</v>
      </c>
      <c r="L134" s="125"/>
      <c r="M134" s="130"/>
      <c r="P134" s="131">
        <f>P135+P183+P193+P203+P208+P225+P231+P233+P254+P265</f>
        <v>0</v>
      </c>
      <c r="R134" s="131">
        <f>R135+R183+R193+R203+R208+R225+R231+R233+R254+R265</f>
        <v>155.59800719000003</v>
      </c>
      <c r="T134" s="132">
        <f>T135+T183+T193+T203+T208+T225+T231+T233+T254+T265</f>
        <v>66.282849999999996</v>
      </c>
      <c r="AR134" s="126" t="s">
        <v>90</v>
      </c>
      <c r="AT134" s="133" t="s">
        <v>82</v>
      </c>
      <c r="AU134" s="133" t="s">
        <v>83</v>
      </c>
      <c r="AY134" s="126" t="s">
        <v>161</v>
      </c>
      <c r="BK134" s="134">
        <f>BK135+BK183+BK193+BK203+BK208+BK225+BK231+BK233+BK254+BK265</f>
        <v>0</v>
      </c>
    </row>
    <row r="135" spans="2:65" s="11" customFormat="1" ht="22.9" customHeight="1">
      <c r="B135" s="125"/>
      <c r="D135" s="126" t="s">
        <v>82</v>
      </c>
      <c r="E135" s="135" t="s">
        <v>90</v>
      </c>
      <c r="F135" s="135" t="s">
        <v>162</v>
      </c>
      <c r="I135" s="128"/>
      <c r="J135" s="136">
        <f>BK135</f>
        <v>0</v>
      </c>
      <c r="L135" s="125"/>
      <c r="M135" s="130"/>
      <c r="P135" s="131">
        <f>SUM(P136:P182)</f>
        <v>0</v>
      </c>
      <c r="R135" s="131">
        <f>SUM(R136:R182)</f>
        <v>31.806000000000001</v>
      </c>
      <c r="T135" s="132">
        <f>SUM(T136:T182)</f>
        <v>54.685290000000002</v>
      </c>
      <c r="AR135" s="126" t="s">
        <v>90</v>
      </c>
      <c r="AT135" s="133" t="s">
        <v>82</v>
      </c>
      <c r="AU135" s="133" t="s">
        <v>90</v>
      </c>
      <c r="AY135" s="126" t="s">
        <v>161</v>
      </c>
      <c r="BK135" s="134">
        <f>SUM(BK136:BK182)</f>
        <v>0</v>
      </c>
    </row>
    <row r="136" spans="2:65" s="1" customFormat="1" ht="24.2" customHeight="1">
      <c r="B136" s="33"/>
      <c r="C136" s="137" t="s">
        <v>90</v>
      </c>
      <c r="D136" s="137" t="s">
        <v>163</v>
      </c>
      <c r="E136" s="138" t="s">
        <v>2887</v>
      </c>
      <c r="F136" s="139" t="s">
        <v>2888</v>
      </c>
      <c r="G136" s="140" t="s">
        <v>188</v>
      </c>
      <c r="H136" s="141">
        <v>11.916</v>
      </c>
      <c r="I136" s="142"/>
      <c r="J136" s="143">
        <f>ROUND(I136*H136,2)</f>
        <v>0</v>
      </c>
      <c r="K136" s="139" t="s">
        <v>167</v>
      </c>
      <c r="L136" s="33"/>
      <c r="M136" s="144" t="s">
        <v>1</v>
      </c>
      <c r="N136" s="145" t="s">
        <v>48</v>
      </c>
      <c r="P136" s="146">
        <f>O136*H136</f>
        <v>0</v>
      </c>
      <c r="Q136" s="146">
        <v>0</v>
      </c>
      <c r="R136" s="146">
        <f>Q136*H136</f>
        <v>0</v>
      </c>
      <c r="S136" s="146">
        <v>0.22</v>
      </c>
      <c r="T136" s="147">
        <f>S136*H136</f>
        <v>2.6215200000000003</v>
      </c>
      <c r="AR136" s="148" t="s">
        <v>168</v>
      </c>
      <c r="AT136" s="148" t="s">
        <v>163</v>
      </c>
      <c r="AU136" s="148" t="s">
        <v>92</v>
      </c>
      <c r="AY136" s="17" t="s">
        <v>161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90</v>
      </c>
      <c r="BK136" s="149">
        <f>ROUND(I136*H136,2)</f>
        <v>0</v>
      </c>
      <c r="BL136" s="17" t="s">
        <v>168</v>
      </c>
      <c r="BM136" s="148" t="s">
        <v>2889</v>
      </c>
    </row>
    <row r="137" spans="2:65" s="12" customFormat="1" ht="11.25">
      <c r="B137" s="150"/>
      <c r="D137" s="151" t="s">
        <v>170</v>
      </c>
      <c r="E137" s="152" t="s">
        <v>1</v>
      </c>
      <c r="F137" s="153" t="s">
        <v>2890</v>
      </c>
      <c r="H137" s="152" t="s">
        <v>1</v>
      </c>
      <c r="I137" s="154"/>
      <c r="L137" s="150"/>
      <c r="M137" s="155"/>
      <c r="T137" s="156"/>
      <c r="AT137" s="152" t="s">
        <v>170</v>
      </c>
      <c r="AU137" s="152" t="s">
        <v>92</v>
      </c>
      <c r="AV137" s="12" t="s">
        <v>90</v>
      </c>
      <c r="AW137" s="12" t="s">
        <v>39</v>
      </c>
      <c r="AX137" s="12" t="s">
        <v>83</v>
      </c>
      <c r="AY137" s="152" t="s">
        <v>161</v>
      </c>
    </row>
    <row r="138" spans="2:65" s="13" customFormat="1" ht="22.5">
      <c r="B138" s="157"/>
      <c r="D138" s="151" t="s">
        <v>170</v>
      </c>
      <c r="E138" s="158" t="s">
        <v>1</v>
      </c>
      <c r="F138" s="159" t="s">
        <v>2891</v>
      </c>
      <c r="H138" s="160">
        <v>11.916</v>
      </c>
      <c r="I138" s="161"/>
      <c r="L138" s="157"/>
      <c r="M138" s="162"/>
      <c r="T138" s="163"/>
      <c r="AT138" s="158" t="s">
        <v>170</v>
      </c>
      <c r="AU138" s="158" t="s">
        <v>92</v>
      </c>
      <c r="AV138" s="13" t="s">
        <v>92</v>
      </c>
      <c r="AW138" s="13" t="s">
        <v>39</v>
      </c>
      <c r="AX138" s="13" t="s">
        <v>90</v>
      </c>
      <c r="AY138" s="158" t="s">
        <v>161</v>
      </c>
    </row>
    <row r="139" spans="2:65" s="1" customFormat="1" ht="33" customHeight="1">
      <c r="B139" s="33"/>
      <c r="C139" s="137" t="s">
        <v>92</v>
      </c>
      <c r="D139" s="137" t="s">
        <v>163</v>
      </c>
      <c r="E139" s="138" t="s">
        <v>2892</v>
      </c>
      <c r="F139" s="139" t="s">
        <v>2893</v>
      </c>
      <c r="G139" s="140" t="s">
        <v>166</v>
      </c>
      <c r="H139" s="141">
        <v>23.832000000000001</v>
      </c>
      <c r="I139" s="142"/>
      <c r="J139" s="143">
        <f>ROUND(I139*H139,2)</f>
        <v>0</v>
      </c>
      <c r="K139" s="139" t="s">
        <v>167</v>
      </c>
      <c r="L139" s="33"/>
      <c r="M139" s="144" t="s">
        <v>1</v>
      </c>
      <c r="N139" s="145" t="s">
        <v>48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168</v>
      </c>
      <c r="AT139" s="148" t="s">
        <v>163</v>
      </c>
      <c r="AU139" s="148" t="s">
        <v>92</v>
      </c>
      <c r="AY139" s="17" t="s">
        <v>161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90</v>
      </c>
      <c r="BK139" s="149">
        <f>ROUND(I139*H139,2)</f>
        <v>0</v>
      </c>
      <c r="BL139" s="17" t="s">
        <v>168</v>
      </c>
      <c r="BM139" s="148" t="s">
        <v>2894</v>
      </c>
    </row>
    <row r="140" spans="2:65" s="12" customFormat="1" ht="11.25">
      <c r="B140" s="150"/>
      <c r="D140" s="151" t="s">
        <v>170</v>
      </c>
      <c r="E140" s="152" t="s">
        <v>1</v>
      </c>
      <c r="F140" s="153" t="s">
        <v>2890</v>
      </c>
      <c r="H140" s="152" t="s">
        <v>1</v>
      </c>
      <c r="I140" s="154"/>
      <c r="L140" s="150"/>
      <c r="M140" s="155"/>
      <c r="T140" s="156"/>
      <c r="AT140" s="152" t="s">
        <v>170</v>
      </c>
      <c r="AU140" s="152" t="s">
        <v>92</v>
      </c>
      <c r="AV140" s="12" t="s">
        <v>90</v>
      </c>
      <c r="AW140" s="12" t="s">
        <v>39</v>
      </c>
      <c r="AX140" s="12" t="s">
        <v>83</v>
      </c>
      <c r="AY140" s="152" t="s">
        <v>161</v>
      </c>
    </row>
    <row r="141" spans="2:65" s="13" customFormat="1" ht="22.5">
      <c r="B141" s="157"/>
      <c r="D141" s="151" t="s">
        <v>170</v>
      </c>
      <c r="E141" s="158" t="s">
        <v>1</v>
      </c>
      <c r="F141" s="159" t="s">
        <v>2895</v>
      </c>
      <c r="H141" s="160">
        <v>23.832000000000001</v>
      </c>
      <c r="I141" s="161"/>
      <c r="L141" s="157"/>
      <c r="M141" s="162"/>
      <c r="T141" s="163"/>
      <c r="AT141" s="158" t="s">
        <v>170</v>
      </c>
      <c r="AU141" s="158" t="s">
        <v>92</v>
      </c>
      <c r="AV141" s="13" t="s">
        <v>92</v>
      </c>
      <c r="AW141" s="13" t="s">
        <v>39</v>
      </c>
      <c r="AX141" s="13" t="s">
        <v>90</v>
      </c>
      <c r="AY141" s="158" t="s">
        <v>161</v>
      </c>
    </row>
    <row r="142" spans="2:65" s="1" customFormat="1" ht="24.2" customHeight="1">
      <c r="B142" s="33"/>
      <c r="C142" s="137" t="s">
        <v>100</v>
      </c>
      <c r="D142" s="137" t="s">
        <v>163</v>
      </c>
      <c r="E142" s="138" t="s">
        <v>2896</v>
      </c>
      <c r="F142" s="139" t="s">
        <v>2897</v>
      </c>
      <c r="G142" s="140" t="s">
        <v>166</v>
      </c>
      <c r="H142" s="141">
        <v>23.832000000000001</v>
      </c>
      <c r="I142" s="142"/>
      <c r="J142" s="143">
        <f>ROUND(I142*H142,2)</f>
        <v>0</v>
      </c>
      <c r="K142" s="139" t="s">
        <v>167</v>
      </c>
      <c r="L142" s="33"/>
      <c r="M142" s="144" t="s">
        <v>1</v>
      </c>
      <c r="N142" s="145" t="s">
        <v>48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168</v>
      </c>
      <c r="AT142" s="148" t="s">
        <v>163</v>
      </c>
      <c r="AU142" s="148" t="s">
        <v>92</v>
      </c>
      <c r="AY142" s="17" t="s">
        <v>161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90</v>
      </c>
      <c r="BK142" s="149">
        <f>ROUND(I142*H142,2)</f>
        <v>0</v>
      </c>
      <c r="BL142" s="17" t="s">
        <v>168</v>
      </c>
      <c r="BM142" s="148" t="s">
        <v>2898</v>
      </c>
    </row>
    <row r="143" spans="2:65" s="12" customFormat="1" ht="11.25">
      <c r="B143" s="150"/>
      <c r="D143" s="151" t="s">
        <v>170</v>
      </c>
      <c r="E143" s="152" t="s">
        <v>1</v>
      </c>
      <c r="F143" s="153" t="s">
        <v>2890</v>
      </c>
      <c r="H143" s="152" t="s">
        <v>1</v>
      </c>
      <c r="I143" s="154"/>
      <c r="L143" s="150"/>
      <c r="M143" s="155"/>
      <c r="T143" s="156"/>
      <c r="AT143" s="152" t="s">
        <v>170</v>
      </c>
      <c r="AU143" s="152" t="s">
        <v>92</v>
      </c>
      <c r="AV143" s="12" t="s">
        <v>90</v>
      </c>
      <c r="AW143" s="12" t="s">
        <v>39</v>
      </c>
      <c r="AX143" s="12" t="s">
        <v>83</v>
      </c>
      <c r="AY143" s="152" t="s">
        <v>161</v>
      </c>
    </row>
    <row r="144" spans="2:65" s="13" customFormat="1" ht="22.5">
      <c r="B144" s="157"/>
      <c r="D144" s="151" t="s">
        <v>170</v>
      </c>
      <c r="E144" s="158" t="s">
        <v>1</v>
      </c>
      <c r="F144" s="159" t="s">
        <v>2895</v>
      </c>
      <c r="H144" s="160">
        <v>23.832000000000001</v>
      </c>
      <c r="I144" s="161"/>
      <c r="L144" s="157"/>
      <c r="M144" s="162"/>
      <c r="T144" s="163"/>
      <c r="AT144" s="158" t="s">
        <v>170</v>
      </c>
      <c r="AU144" s="158" t="s">
        <v>92</v>
      </c>
      <c r="AV144" s="13" t="s">
        <v>92</v>
      </c>
      <c r="AW144" s="13" t="s">
        <v>39</v>
      </c>
      <c r="AX144" s="13" t="s">
        <v>90</v>
      </c>
      <c r="AY144" s="158" t="s">
        <v>161</v>
      </c>
    </row>
    <row r="145" spans="2:65" s="1" customFormat="1" ht="24.2" customHeight="1">
      <c r="B145" s="33"/>
      <c r="C145" s="137" t="s">
        <v>168</v>
      </c>
      <c r="D145" s="137" t="s">
        <v>163</v>
      </c>
      <c r="E145" s="138" t="s">
        <v>2899</v>
      </c>
      <c r="F145" s="139" t="s">
        <v>2900</v>
      </c>
      <c r="G145" s="140" t="s">
        <v>188</v>
      </c>
      <c r="H145" s="141">
        <v>21.67</v>
      </c>
      <c r="I145" s="142"/>
      <c r="J145" s="143">
        <f>ROUND(I145*H145,2)</f>
        <v>0</v>
      </c>
      <c r="K145" s="139" t="s">
        <v>167</v>
      </c>
      <c r="L145" s="33"/>
      <c r="M145" s="144" t="s">
        <v>1</v>
      </c>
      <c r="N145" s="145" t="s">
        <v>48</v>
      </c>
      <c r="P145" s="146">
        <f>O145*H145</f>
        <v>0</v>
      </c>
      <c r="Q145" s="146">
        <v>0</v>
      </c>
      <c r="R145" s="146">
        <f>Q145*H145</f>
        <v>0</v>
      </c>
      <c r="S145" s="146">
        <v>0.255</v>
      </c>
      <c r="T145" s="147">
        <f>S145*H145</f>
        <v>5.5258500000000002</v>
      </c>
      <c r="AR145" s="148" t="s">
        <v>168</v>
      </c>
      <c r="AT145" s="148" t="s">
        <v>163</v>
      </c>
      <c r="AU145" s="148" t="s">
        <v>92</v>
      </c>
      <c r="AY145" s="17" t="s">
        <v>161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90</v>
      </c>
      <c r="BK145" s="149">
        <f>ROUND(I145*H145,2)</f>
        <v>0</v>
      </c>
      <c r="BL145" s="17" t="s">
        <v>168</v>
      </c>
      <c r="BM145" s="148" t="s">
        <v>2901</v>
      </c>
    </row>
    <row r="146" spans="2:65" s="13" customFormat="1" ht="11.25">
      <c r="B146" s="157"/>
      <c r="D146" s="151" t="s">
        <v>170</v>
      </c>
      <c r="E146" s="158" t="s">
        <v>1</v>
      </c>
      <c r="F146" s="159" t="s">
        <v>2902</v>
      </c>
      <c r="H146" s="160">
        <v>21.67</v>
      </c>
      <c r="I146" s="161"/>
      <c r="L146" s="157"/>
      <c r="M146" s="162"/>
      <c r="T146" s="163"/>
      <c r="AT146" s="158" t="s">
        <v>170</v>
      </c>
      <c r="AU146" s="158" t="s">
        <v>92</v>
      </c>
      <c r="AV146" s="13" t="s">
        <v>92</v>
      </c>
      <c r="AW146" s="13" t="s">
        <v>39</v>
      </c>
      <c r="AX146" s="13" t="s">
        <v>90</v>
      </c>
      <c r="AY146" s="158" t="s">
        <v>161</v>
      </c>
    </row>
    <row r="147" spans="2:65" s="1" customFormat="1" ht="24.2" customHeight="1">
      <c r="B147" s="33"/>
      <c r="C147" s="137" t="s">
        <v>185</v>
      </c>
      <c r="D147" s="137" t="s">
        <v>163</v>
      </c>
      <c r="E147" s="138" t="s">
        <v>2903</v>
      </c>
      <c r="F147" s="139" t="s">
        <v>2904</v>
      </c>
      <c r="G147" s="140" t="s">
        <v>188</v>
      </c>
      <c r="H147" s="141">
        <v>3.6</v>
      </c>
      <c r="I147" s="142"/>
      <c r="J147" s="143">
        <f>ROUND(I147*H147,2)</f>
        <v>0</v>
      </c>
      <c r="K147" s="139" t="s">
        <v>167</v>
      </c>
      <c r="L147" s="33"/>
      <c r="M147" s="144" t="s">
        <v>1</v>
      </c>
      <c r="N147" s="145" t="s">
        <v>48</v>
      </c>
      <c r="P147" s="146">
        <f>O147*H147</f>
        <v>0</v>
      </c>
      <c r="Q147" s="146">
        <v>0</v>
      </c>
      <c r="R147" s="146">
        <f>Q147*H147</f>
        <v>0</v>
      </c>
      <c r="S147" s="146">
        <v>0.18</v>
      </c>
      <c r="T147" s="147">
        <f>S147*H147</f>
        <v>0.64800000000000002</v>
      </c>
      <c r="AR147" s="148" t="s">
        <v>168</v>
      </c>
      <c r="AT147" s="148" t="s">
        <v>163</v>
      </c>
      <c r="AU147" s="148" t="s">
        <v>92</v>
      </c>
      <c r="AY147" s="17" t="s">
        <v>161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90</v>
      </c>
      <c r="BK147" s="149">
        <f>ROUND(I147*H147,2)</f>
        <v>0</v>
      </c>
      <c r="BL147" s="17" t="s">
        <v>168</v>
      </c>
      <c r="BM147" s="148" t="s">
        <v>2905</v>
      </c>
    </row>
    <row r="148" spans="2:65" s="13" customFormat="1" ht="11.25">
      <c r="B148" s="157"/>
      <c r="D148" s="151" t="s">
        <v>170</v>
      </c>
      <c r="E148" s="158" t="s">
        <v>1</v>
      </c>
      <c r="F148" s="159" t="s">
        <v>2906</v>
      </c>
      <c r="H148" s="160">
        <v>3.6</v>
      </c>
      <c r="I148" s="161"/>
      <c r="L148" s="157"/>
      <c r="M148" s="162"/>
      <c r="T148" s="163"/>
      <c r="AT148" s="158" t="s">
        <v>170</v>
      </c>
      <c r="AU148" s="158" t="s">
        <v>92</v>
      </c>
      <c r="AV148" s="13" t="s">
        <v>92</v>
      </c>
      <c r="AW148" s="13" t="s">
        <v>39</v>
      </c>
      <c r="AX148" s="13" t="s">
        <v>90</v>
      </c>
      <c r="AY148" s="158" t="s">
        <v>161</v>
      </c>
    </row>
    <row r="149" spans="2:65" s="1" customFormat="1" ht="24.2" customHeight="1">
      <c r="B149" s="33"/>
      <c r="C149" s="137" t="s">
        <v>191</v>
      </c>
      <c r="D149" s="137" t="s">
        <v>163</v>
      </c>
      <c r="E149" s="138" t="s">
        <v>2907</v>
      </c>
      <c r="F149" s="139" t="s">
        <v>2908</v>
      </c>
      <c r="G149" s="140" t="s">
        <v>188</v>
      </c>
      <c r="H149" s="141">
        <v>84.12</v>
      </c>
      <c r="I149" s="142"/>
      <c r="J149" s="143">
        <f>ROUND(I149*H149,2)</f>
        <v>0</v>
      </c>
      <c r="K149" s="139" t="s">
        <v>167</v>
      </c>
      <c r="L149" s="33"/>
      <c r="M149" s="144" t="s">
        <v>1</v>
      </c>
      <c r="N149" s="145" t="s">
        <v>48</v>
      </c>
      <c r="P149" s="146">
        <f>O149*H149</f>
        <v>0</v>
      </c>
      <c r="Q149" s="146">
        <v>0</v>
      </c>
      <c r="R149" s="146">
        <f>Q149*H149</f>
        <v>0</v>
      </c>
      <c r="S149" s="146">
        <v>0.28999999999999998</v>
      </c>
      <c r="T149" s="147">
        <f>S149*H149</f>
        <v>24.3948</v>
      </c>
      <c r="AR149" s="148" t="s">
        <v>168</v>
      </c>
      <c r="AT149" s="148" t="s">
        <v>163</v>
      </c>
      <c r="AU149" s="148" t="s">
        <v>92</v>
      </c>
      <c r="AY149" s="17" t="s">
        <v>161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90</v>
      </c>
      <c r="BK149" s="149">
        <f>ROUND(I149*H149,2)</f>
        <v>0</v>
      </c>
      <c r="BL149" s="17" t="s">
        <v>168</v>
      </c>
      <c r="BM149" s="148" t="s">
        <v>2909</v>
      </c>
    </row>
    <row r="150" spans="2:65" s="13" customFormat="1" ht="11.25">
      <c r="B150" s="157"/>
      <c r="D150" s="151" t="s">
        <v>170</v>
      </c>
      <c r="E150" s="158" t="s">
        <v>1</v>
      </c>
      <c r="F150" s="159" t="s">
        <v>2910</v>
      </c>
      <c r="H150" s="160">
        <v>19.8</v>
      </c>
      <c r="I150" s="161"/>
      <c r="L150" s="157"/>
      <c r="M150" s="162"/>
      <c r="T150" s="163"/>
      <c r="AT150" s="158" t="s">
        <v>170</v>
      </c>
      <c r="AU150" s="158" t="s">
        <v>92</v>
      </c>
      <c r="AV150" s="13" t="s">
        <v>92</v>
      </c>
      <c r="AW150" s="13" t="s">
        <v>39</v>
      </c>
      <c r="AX150" s="13" t="s">
        <v>83</v>
      </c>
      <c r="AY150" s="158" t="s">
        <v>161</v>
      </c>
    </row>
    <row r="151" spans="2:65" s="13" customFormat="1" ht="11.25">
      <c r="B151" s="157"/>
      <c r="D151" s="151" t="s">
        <v>170</v>
      </c>
      <c r="E151" s="158" t="s">
        <v>1</v>
      </c>
      <c r="F151" s="159" t="s">
        <v>2911</v>
      </c>
      <c r="H151" s="160">
        <v>64.319999999999993</v>
      </c>
      <c r="I151" s="161"/>
      <c r="L151" s="157"/>
      <c r="M151" s="162"/>
      <c r="T151" s="163"/>
      <c r="AT151" s="158" t="s">
        <v>170</v>
      </c>
      <c r="AU151" s="158" t="s">
        <v>92</v>
      </c>
      <c r="AV151" s="13" t="s">
        <v>92</v>
      </c>
      <c r="AW151" s="13" t="s">
        <v>39</v>
      </c>
      <c r="AX151" s="13" t="s">
        <v>83</v>
      </c>
      <c r="AY151" s="158" t="s">
        <v>161</v>
      </c>
    </row>
    <row r="152" spans="2:65" s="14" customFormat="1" ht="11.25">
      <c r="B152" s="167"/>
      <c r="D152" s="151" t="s">
        <v>170</v>
      </c>
      <c r="E152" s="168" t="s">
        <v>1</v>
      </c>
      <c r="F152" s="169" t="s">
        <v>237</v>
      </c>
      <c r="H152" s="170">
        <v>84.11999999999999</v>
      </c>
      <c r="I152" s="171"/>
      <c r="L152" s="167"/>
      <c r="M152" s="172"/>
      <c r="T152" s="173"/>
      <c r="AT152" s="168" t="s">
        <v>170</v>
      </c>
      <c r="AU152" s="168" t="s">
        <v>92</v>
      </c>
      <c r="AV152" s="14" t="s">
        <v>168</v>
      </c>
      <c r="AW152" s="14" t="s">
        <v>39</v>
      </c>
      <c r="AX152" s="14" t="s">
        <v>90</v>
      </c>
      <c r="AY152" s="168" t="s">
        <v>161</v>
      </c>
    </row>
    <row r="153" spans="2:65" s="1" customFormat="1" ht="24.2" customHeight="1">
      <c r="B153" s="33"/>
      <c r="C153" s="137" t="s">
        <v>198</v>
      </c>
      <c r="D153" s="137" t="s">
        <v>163</v>
      </c>
      <c r="E153" s="138" t="s">
        <v>2912</v>
      </c>
      <c r="F153" s="139" t="s">
        <v>2913</v>
      </c>
      <c r="G153" s="140" t="s">
        <v>188</v>
      </c>
      <c r="H153" s="141">
        <v>3.6</v>
      </c>
      <c r="I153" s="142"/>
      <c r="J153" s="143">
        <f>ROUND(I153*H153,2)</f>
        <v>0</v>
      </c>
      <c r="K153" s="139" t="s">
        <v>167</v>
      </c>
      <c r="L153" s="33"/>
      <c r="M153" s="144" t="s">
        <v>1</v>
      </c>
      <c r="N153" s="145" t="s">
        <v>48</v>
      </c>
      <c r="P153" s="146">
        <f>O153*H153</f>
        <v>0</v>
      </c>
      <c r="Q153" s="146">
        <v>0</v>
      </c>
      <c r="R153" s="146">
        <f>Q153*H153</f>
        <v>0</v>
      </c>
      <c r="S153" s="146">
        <v>0.32500000000000001</v>
      </c>
      <c r="T153" s="147">
        <f>S153*H153</f>
        <v>1.1700000000000002</v>
      </c>
      <c r="AR153" s="148" t="s">
        <v>168</v>
      </c>
      <c r="AT153" s="148" t="s">
        <v>163</v>
      </c>
      <c r="AU153" s="148" t="s">
        <v>92</v>
      </c>
      <c r="AY153" s="17" t="s">
        <v>161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7" t="s">
        <v>90</v>
      </c>
      <c r="BK153" s="149">
        <f>ROUND(I153*H153,2)</f>
        <v>0</v>
      </c>
      <c r="BL153" s="17" t="s">
        <v>168</v>
      </c>
      <c r="BM153" s="148" t="s">
        <v>2914</v>
      </c>
    </row>
    <row r="154" spans="2:65" s="13" customFormat="1" ht="11.25">
      <c r="B154" s="157"/>
      <c r="D154" s="151" t="s">
        <v>170</v>
      </c>
      <c r="E154" s="158" t="s">
        <v>1</v>
      </c>
      <c r="F154" s="159" t="s">
        <v>2906</v>
      </c>
      <c r="H154" s="160">
        <v>3.6</v>
      </c>
      <c r="I154" s="161"/>
      <c r="L154" s="157"/>
      <c r="M154" s="162"/>
      <c r="T154" s="163"/>
      <c r="AT154" s="158" t="s">
        <v>170</v>
      </c>
      <c r="AU154" s="158" t="s">
        <v>92</v>
      </c>
      <c r="AV154" s="13" t="s">
        <v>92</v>
      </c>
      <c r="AW154" s="13" t="s">
        <v>39</v>
      </c>
      <c r="AX154" s="13" t="s">
        <v>90</v>
      </c>
      <c r="AY154" s="158" t="s">
        <v>161</v>
      </c>
    </row>
    <row r="155" spans="2:65" s="1" customFormat="1" ht="21.75" customHeight="1">
      <c r="B155" s="33"/>
      <c r="C155" s="137" t="s">
        <v>203</v>
      </c>
      <c r="D155" s="137" t="s">
        <v>163</v>
      </c>
      <c r="E155" s="138" t="s">
        <v>2915</v>
      </c>
      <c r="F155" s="139" t="s">
        <v>2916</v>
      </c>
      <c r="G155" s="140" t="s">
        <v>188</v>
      </c>
      <c r="H155" s="141">
        <v>64.319999999999993</v>
      </c>
      <c r="I155" s="142"/>
      <c r="J155" s="143">
        <f>ROUND(I155*H155,2)</f>
        <v>0</v>
      </c>
      <c r="K155" s="139" t="s">
        <v>167</v>
      </c>
      <c r="L155" s="33"/>
      <c r="M155" s="144" t="s">
        <v>1</v>
      </c>
      <c r="N155" s="145" t="s">
        <v>48</v>
      </c>
      <c r="P155" s="146">
        <f>O155*H155</f>
        <v>0</v>
      </c>
      <c r="Q155" s="146">
        <v>0</v>
      </c>
      <c r="R155" s="146">
        <f>Q155*H155</f>
        <v>0</v>
      </c>
      <c r="S155" s="146">
        <v>0.316</v>
      </c>
      <c r="T155" s="147">
        <f>S155*H155</f>
        <v>20.325119999999998</v>
      </c>
      <c r="AR155" s="148" t="s">
        <v>168</v>
      </c>
      <c r="AT155" s="148" t="s">
        <v>163</v>
      </c>
      <c r="AU155" s="148" t="s">
        <v>92</v>
      </c>
      <c r="AY155" s="17" t="s">
        <v>161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90</v>
      </c>
      <c r="BK155" s="149">
        <f>ROUND(I155*H155,2)</f>
        <v>0</v>
      </c>
      <c r="BL155" s="17" t="s">
        <v>168</v>
      </c>
      <c r="BM155" s="148" t="s">
        <v>2917</v>
      </c>
    </row>
    <row r="156" spans="2:65" s="13" customFormat="1" ht="11.25">
      <c r="B156" s="157"/>
      <c r="D156" s="151" t="s">
        <v>170</v>
      </c>
      <c r="E156" s="158" t="s">
        <v>1</v>
      </c>
      <c r="F156" s="159" t="s">
        <v>2911</v>
      </c>
      <c r="H156" s="160">
        <v>64.319999999999993</v>
      </c>
      <c r="I156" s="161"/>
      <c r="L156" s="157"/>
      <c r="M156" s="162"/>
      <c r="T156" s="163"/>
      <c r="AT156" s="158" t="s">
        <v>170</v>
      </c>
      <c r="AU156" s="158" t="s">
        <v>92</v>
      </c>
      <c r="AV156" s="13" t="s">
        <v>92</v>
      </c>
      <c r="AW156" s="13" t="s">
        <v>39</v>
      </c>
      <c r="AX156" s="13" t="s">
        <v>90</v>
      </c>
      <c r="AY156" s="158" t="s">
        <v>161</v>
      </c>
    </row>
    <row r="157" spans="2:65" s="1" customFormat="1" ht="24.2" customHeight="1">
      <c r="B157" s="33"/>
      <c r="C157" s="137" t="s">
        <v>208</v>
      </c>
      <c r="D157" s="137" t="s">
        <v>163</v>
      </c>
      <c r="E157" s="138" t="s">
        <v>2918</v>
      </c>
      <c r="F157" s="139" t="s">
        <v>2919</v>
      </c>
      <c r="G157" s="140" t="s">
        <v>166</v>
      </c>
      <c r="H157" s="141">
        <v>4.7880000000000003</v>
      </c>
      <c r="I157" s="142"/>
      <c r="J157" s="143">
        <f>ROUND(I157*H157,2)</f>
        <v>0</v>
      </c>
      <c r="K157" s="139" t="s">
        <v>167</v>
      </c>
      <c r="L157" s="33"/>
      <c r="M157" s="144" t="s">
        <v>1</v>
      </c>
      <c r="N157" s="145" t="s">
        <v>48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168</v>
      </c>
      <c r="AT157" s="148" t="s">
        <v>163</v>
      </c>
      <c r="AU157" s="148" t="s">
        <v>92</v>
      </c>
      <c r="AY157" s="17" t="s">
        <v>161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7" t="s">
        <v>90</v>
      </c>
      <c r="BK157" s="149">
        <f>ROUND(I157*H157,2)</f>
        <v>0</v>
      </c>
      <c r="BL157" s="17" t="s">
        <v>168</v>
      </c>
      <c r="BM157" s="148" t="s">
        <v>2920</v>
      </c>
    </row>
    <row r="158" spans="2:65" s="13" customFormat="1" ht="11.25">
      <c r="B158" s="157"/>
      <c r="D158" s="151" t="s">
        <v>170</v>
      </c>
      <c r="E158" s="158" t="s">
        <v>1</v>
      </c>
      <c r="F158" s="159" t="s">
        <v>2921</v>
      </c>
      <c r="H158" s="160">
        <v>4.7880000000000003</v>
      </c>
      <c r="I158" s="161"/>
      <c r="L158" s="157"/>
      <c r="M158" s="162"/>
      <c r="T158" s="163"/>
      <c r="AT158" s="158" t="s">
        <v>170</v>
      </c>
      <c r="AU158" s="158" t="s">
        <v>92</v>
      </c>
      <c r="AV158" s="13" t="s">
        <v>92</v>
      </c>
      <c r="AW158" s="13" t="s">
        <v>39</v>
      </c>
      <c r="AX158" s="13" t="s">
        <v>90</v>
      </c>
      <c r="AY158" s="158" t="s">
        <v>161</v>
      </c>
    </row>
    <row r="159" spans="2:65" s="1" customFormat="1" ht="24.2" customHeight="1">
      <c r="B159" s="33"/>
      <c r="C159" s="137" t="s">
        <v>213</v>
      </c>
      <c r="D159" s="137" t="s">
        <v>163</v>
      </c>
      <c r="E159" s="138" t="s">
        <v>2922</v>
      </c>
      <c r="F159" s="139" t="s">
        <v>2923</v>
      </c>
      <c r="G159" s="140" t="s">
        <v>166</v>
      </c>
      <c r="H159" s="141">
        <v>15</v>
      </c>
      <c r="I159" s="142"/>
      <c r="J159" s="143">
        <f>ROUND(I159*H159,2)</f>
        <v>0</v>
      </c>
      <c r="K159" s="139" t="s">
        <v>167</v>
      </c>
      <c r="L159" s="33"/>
      <c r="M159" s="144" t="s">
        <v>1</v>
      </c>
      <c r="N159" s="145" t="s">
        <v>48</v>
      </c>
      <c r="P159" s="146">
        <f>O159*H159</f>
        <v>0</v>
      </c>
      <c r="Q159" s="146">
        <v>0</v>
      </c>
      <c r="R159" s="146">
        <f>Q159*H159</f>
        <v>0</v>
      </c>
      <c r="S159" s="146">
        <v>0</v>
      </c>
      <c r="T159" s="147">
        <f>S159*H159</f>
        <v>0</v>
      </c>
      <c r="AR159" s="148" t="s">
        <v>168</v>
      </c>
      <c r="AT159" s="148" t="s">
        <v>163</v>
      </c>
      <c r="AU159" s="148" t="s">
        <v>92</v>
      </c>
      <c r="AY159" s="17" t="s">
        <v>161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90</v>
      </c>
      <c r="BK159" s="149">
        <f>ROUND(I159*H159,2)</f>
        <v>0</v>
      </c>
      <c r="BL159" s="17" t="s">
        <v>168</v>
      </c>
      <c r="BM159" s="148" t="s">
        <v>2924</v>
      </c>
    </row>
    <row r="160" spans="2:65" s="13" customFormat="1" ht="11.25">
      <c r="B160" s="157"/>
      <c r="D160" s="151" t="s">
        <v>170</v>
      </c>
      <c r="E160" s="158" t="s">
        <v>1</v>
      </c>
      <c r="F160" s="159" t="s">
        <v>2925</v>
      </c>
      <c r="H160" s="160">
        <v>15</v>
      </c>
      <c r="I160" s="161"/>
      <c r="L160" s="157"/>
      <c r="M160" s="162"/>
      <c r="T160" s="163"/>
      <c r="AT160" s="158" t="s">
        <v>170</v>
      </c>
      <c r="AU160" s="158" t="s">
        <v>92</v>
      </c>
      <c r="AV160" s="13" t="s">
        <v>92</v>
      </c>
      <c r="AW160" s="13" t="s">
        <v>39</v>
      </c>
      <c r="AX160" s="13" t="s">
        <v>90</v>
      </c>
      <c r="AY160" s="158" t="s">
        <v>161</v>
      </c>
    </row>
    <row r="161" spans="2:65" s="1" customFormat="1" ht="33" customHeight="1">
      <c r="B161" s="33"/>
      <c r="C161" s="137" t="s">
        <v>218</v>
      </c>
      <c r="D161" s="137" t="s">
        <v>163</v>
      </c>
      <c r="E161" s="138" t="s">
        <v>2926</v>
      </c>
      <c r="F161" s="139" t="s">
        <v>2927</v>
      </c>
      <c r="G161" s="140" t="s">
        <v>166</v>
      </c>
      <c r="H161" s="141">
        <v>18</v>
      </c>
      <c r="I161" s="142"/>
      <c r="J161" s="143">
        <f>ROUND(I161*H161,2)</f>
        <v>0</v>
      </c>
      <c r="K161" s="139" t="s">
        <v>167</v>
      </c>
      <c r="L161" s="33"/>
      <c r="M161" s="144" t="s">
        <v>1</v>
      </c>
      <c r="N161" s="145" t="s">
        <v>48</v>
      </c>
      <c r="P161" s="146">
        <f>O161*H161</f>
        <v>0</v>
      </c>
      <c r="Q161" s="146">
        <v>0</v>
      </c>
      <c r="R161" s="146">
        <f>Q161*H161</f>
        <v>0</v>
      </c>
      <c r="S161" s="146">
        <v>0</v>
      </c>
      <c r="T161" s="147">
        <f>S161*H161</f>
        <v>0</v>
      </c>
      <c r="AR161" s="148" t="s">
        <v>168</v>
      </c>
      <c r="AT161" s="148" t="s">
        <v>163</v>
      </c>
      <c r="AU161" s="148" t="s">
        <v>92</v>
      </c>
      <c r="AY161" s="17" t="s">
        <v>161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90</v>
      </c>
      <c r="BK161" s="149">
        <f>ROUND(I161*H161,2)</f>
        <v>0</v>
      </c>
      <c r="BL161" s="17" t="s">
        <v>168</v>
      </c>
      <c r="BM161" s="148" t="s">
        <v>2928</v>
      </c>
    </row>
    <row r="162" spans="2:65" s="13" customFormat="1" ht="11.25">
      <c r="B162" s="157"/>
      <c r="D162" s="151" t="s">
        <v>170</v>
      </c>
      <c r="E162" s="158" t="s">
        <v>1</v>
      </c>
      <c r="F162" s="159" t="s">
        <v>2929</v>
      </c>
      <c r="H162" s="160">
        <v>18</v>
      </c>
      <c r="I162" s="161"/>
      <c r="L162" s="157"/>
      <c r="M162" s="162"/>
      <c r="T162" s="163"/>
      <c r="AT162" s="158" t="s">
        <v>170</v>
      </c>
      <c r="AU162" s="158" t="s">
        <v>92</v>
      </c>
      <c r="AV162" s="13" t="s">
        <v>92</v>
      </c>
      <c r="AW162" s="13" t="s">
        <v>39</v>
      </c>
      <c r="AX162" s="13" t="s">
        <v>90</v>
      </c>
      <c r="AY162" s="158" t="s">
        <v>161</v>
      </c>
    </row>
    <row r="163" spans="2:65" s="1" customFormat="1" ht="37.9" customHeight="1">
      <c r="B163" s="33"/>
      <c r="C163" s="137" t="s">
        <v>8</v>
      </c>
      <c r="D163" s="137" t="s">
        <v>163</v>
      </c>
      <c r="E163" s="138" t="s">
        <v>2930</v>
      </c>
      <c r="F163" s="139" t="s">
        <v>2931</v>
      </c>
      <c r="G163" s="140" t="s">
        <v>166</v>
      </c>
      <c r="H163" s="141">
        <v>31.667999999999999</v>
      </c>
      <c r="I163" s="142"/>
      <c r="J163" s="143">
        <f>ROUND(I163*H163,2)</f>
        <v>0</v>
      </c>
      <c r="K163" s="139" t="s">
        <v>167</v>
      </c>
      <c r="L163" s="33"/>
      <c r="M163" s="144" t="s">
        <v>1</v>
      </c>
      <c r="N163" s="145" t="s">
        <v>48</v>
      </c>
      <c r="P163" s="146">
        <f>O163*H163</f>
        <v>0</v>
      </c>
      <c r="Q163" s="146">
        <v>0</v>
      </c>
      <c r="R163" s="146">
        <f>Q163*H163</f>
        <v>0</v>
      </c>
      <c r="S163" s="146">
        <v>0</v>
      </c>
      <c r="T163" s="147">
        <f>S163*H163</f>
        <v>0</v>
      </c>
      <c r="AR163" s="148" t="s">
        <v>168</v>
      </c>
      <c r="AT163" s="148" t="s">
        <v>163</v>
      </c>
      <c r="AU163" s="148" t="s">
        <v>92</v>
      </c>
      <c r="AY163" s="17" t="s">
        <v>161</v>
      </c>
      <c r="BE163" s="149">
        <f>IF(N163="základní",J163,0)</f>
        <v>0</v>
      </c>
      <c r="BF163" s="149">
        <f>IF(N163="snížená",J163,0)</f>
        <v>0</v>
      </c>
      <c r="BG163" s="149">
        <f>IF(N163="zákl. přenesená",J163,0)</f>
        <v>0</v>
      </c>
      <c r="BH163" s="149">
        <f>IF(N163="sníž. přenesená",J163,0)</f>
        <v>0</v>
      </c>
      <c r="BI163" s="149">
        <f>IF(N163="nulová",J163,0)</f>
        <v>0</v>
      </c>
      <c r="BJ163" s="17" t="s">
        <v>90</v>
      </c>
      <c r="BK163" s="149">
        <f>ROUND(I163*H163,2)</f>
        <v>0</v>
      </c>
      <c r="BL163" s="17" t="s">
        <v>168</v>
      </c>
      <c r="BM163" s="148" t="s">
        <v>2932</v>
      </c>
    </row>
    <row r="164" spans="2:65" s="13" customFormat="1" ht="11.25">
      <c r="B164" s="157"/>
      <c r="D164" s="151" t="s">
        <v>170</v>
      </c>
      <c r="E164" s="158" t="s">
        <v>1</v>
      </c>
      <c r="F164" s="159" t="s">
        <v>2933</v>
      </c>
      <c r="H164" s="160">
        <v>28.5</v>
      </c>
      <c r="I164" s="161"/>
      <c r="L164" s="157"/>
      <c r="M164" s="162"/>
      <c r="T164" s="163"/>
      <c r="AT164" s="158" t="s">
        <v>170</v>
      </c>
      <c r="AU164" s="158" t="s">
        <v>92</v>
      </c>
      <c r="AV164" s="13" t="s">
        <v>92</v>
      </c>
      <c r="AW164" s="13" t="s">
        <v>39</v>
      </c>
      <c r="AX164" s="13" t="s">
        <v>83</v>
      </c>
      <c r="AY164" s="158" t="s">
        <v>161</v>
      </c>
    </row>
    <row r="165" spans="2:65" s="13" customFormat="1" ht="11.25">
      <c r="B165" s="157"/>
      <c r="D165" s="151" t="s">
        <v>170</v>
      </c>
      <c r="E165" s="158" t="s">
        <v>1</v>
      </c>
      <c r="F165" s="159" t="s">
        <v>2934</v>
      </c>
      <c r="H165" s="160">
        <v>3.1680000000000001</v>
      </c>
      <c r="I165" s="161"/>
      <c r="L165" s="157"/>
      <c r="M165" s="162"/>
      <c r="T165" s="163"/>
      <c r="AT165" s="158" t="s">
        <v>170</v>
      </c>
      <c r="AU165" s="158" t="s">
        <v>92</v>
      </c>
      <c r="AV165" s="13" t="s">
        <v>92</v>
      </c>
      <c r="AW165" s="13" t="s">
        <v>39</v>
      </c>
      <c r="AX165" s="13" t="s">
        <v>83</v>
      </c>
      <c r="AY165" s="158" t="s">
        <v>161</v>
      </c>
    </row>
    <row r="166" spans="2:65" s="14" customFormat="1" ht="11.25">
      <c r="B166" s="167"/>
      <c r="D166" s="151" t="s">
        <v>170</v>
      </c>
      <c r="E166" s="168" t="s">
        <v>1</v>
      </c>
      <c r="F166" s="169" t="s">
        <v>237</v>
      </c>
      <c r="H166" s="170">
        <v>31.667999999999999</v>
      </c>
      <c r="I166" s="171"/>
      <c r="L166" s="167"/>
      <c r="M166" s="172"/>
      <c r="T166" s="173"/>
      <c r="AT166" s="168" t="s">
        <v>170</v>
      </c>
      <c r="AU166" s="168" t="s">
        <v>92</v>
      </c>
      <c r="AV166" s="14" t="s">
        <v>168</v>
      </c>
      <c r="AW166" s="14" t="s">
        <v>39</v>
      </c>
      <c r="AX166" s="14" t="s">
        <v>90</v>
      </c>
      <c r="AY166" s="168" t="s">
        <v>161</v>
      </c>
    </row>
    <row r="167" spans="2:65" s="1" customFormat="1" ht="37.9" customHeight="1">
      <c r="B167" s="33"/>
      <c r="C167" s="137" t="s">
        <v>227</v>
      </c>
      <c r="D167" s="137" t="s">
        <v>163</v>
      </c>
      <c r="E167" s="138" t="s">
        <v>176</v>
      </c>
      <c r="F167" s="139" t="s">
        <v>177</v>
      </c>
      <c r="G167" s="140" t="s">
        <v>166</v>
      </c>
      <c r="H167" s="141">
        <v>49.667999999999999</v>
      </c>
      <c r="I167" s="142"/>
      <c r="J167" s="143">
        <f>ROUND(I167*H167,2)</f>
        <v>0</v>
      </c>
      <c r="K167" s="139" t="s">
        <v>167</v>
      </c>
      <c r="L167" s="33"/>
      <c r="M167" s="144" t="s">
        <v>1</v>
      </c>
      <c r="N167" s="145" t="s">
        <v>48</v>
      </c>
      <c r="P167" s="146">
        <f>O167*H167</f>
        <v>0</v>
      </c>
      <c r="Q167" s="146">
        <v>0</v>
      </c>
      <c r="R167" s="146">
        <f>Q167*H167</f>
        <v>0</v>
      </c>
      <c r="S167" s="146">
        <v>0</v>
      </c>
      <c r="T167" s="147">
        <f>S167*H167</f>
        <v>0</v>
      </c>
      <c r="AR167" s="148" t="s">
        <v>168</v>
      </c>
      <c r="AT167" s="148" t="s">
        <v>163</v>
      </c>
      <c r="AU167" s="148" t="s">
        <v>92</v>
      </c>
      <c r="AY167" s="17" t="s">
        <v>161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90</v>
      </c>
      <c r="BK167" s="149">
        <f>ROUND(I167*H167,2)</f>
        <v>0</v>
      </c>
      <c r="BL167" s="17" t="s">
        <v>168</v>
      </c>
      <c r="BM167" s="148" t="s">
        <v>2935</v>
      </c>
    </row>
    <row r="168" spans="2:65" s="13" customFormat="1" ht="11.25">
      <c r="B168" s="157"/>
      <c r="D168" s="151" t="s">
        <v>170</v>
      </c>
      <c r="E168" s="158" t="s">
        <v>1</v>
      </c>
      <c r="F168" s="159" t="s">
        <v>2936</v>
      </c>
      <c r="H168" s="160">
        <v>49.667999999999999</v>
      </c>
      <c r="I168" s="161"/>
      <c r="L168" s="157"/>
      <c r="M168" s="162"/>
      <c r="T168" s="163"/>
      <c r="AT168" s="158" t="s">
        <v>170</v>
      </c>
      <c r="AU168" s="158" t="s">
        <v>92</v>
      </c>
      <c r="AV168" s="13" t="s">
        <v>92</v>
      </c>
      <c r="AW168" s="13" t="s">
        <v>39</v>
      </c>
      <c r="AX168" s="13" t="s">
        <v>90</v>
      </c>
      <c r="AY168" s="158" t="s">
        <v>161</v>
      </c>
    </row>
    <row r="169" spans="2:65" s="1" customFormat="1" ht="16.5" customHeight="1">
      <c r="B169" s="33"/>
      <c r="C169" s="137" t="s">
        <v>232</v>
      </c>
      <c r="D169" s="137" t="s">
        <v>163</v>
      </c>
      <c r="E169" s="138" t="s">
        <v>199</v>
      </c>
      <c r="F169" s="139" t="s">
        <v>200</v>
      </c>
      <c r="G169" s="140" t="s">
        <v>166</v>
      </c>
      <c r="H169" s="141">
        <v>49.667999999999999</v>
      </c>
      <c r="I169" s="142"/>
      <c r="J169" s="143">
        <f>ROUND(I169*H169,2)</f>
        <v>0</v>
      </c>
      <c r="K169" s="139" t="s">
        <v>167</v>
      </c>
      <c r="L169" s="33"/>
      <c r="M169" s="144" t="s">
        <v>1</v>
      </c>
      <c r="N169" s="145" t="s">
        <v>48</v>
      </c>
      <c r="P169" s="146">
        <f>O169*H169</f>
        <v>0</v>
      </c>
      <c r="Q169" s="146">
        <v>0</v>
      </c>
      <c r="R169" s="146">
        <f>Q169*H169</f>
        <v>0</v>
      </c>
      <c r="S169" s="146">
        <v>0</v>
      </c>
      <c r="T169" s="147">
        <f>S169*H169</f>
        <v>0</v>
      </c>
      <c r="AR169" s="148" t="s">
        <v>168</v>
      </c>
      <c r="AT169" s="148" t="s">
        <v>163</v>
      </c>
      <c r="AU169" s="148" t="s">
        <v>92</v>
      </c>
      <c r="AY169" s="17" t="s">
        <v>161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7" t="s">
        <v>90</v>
      </c>
      <c r="BK169" s="149">
        <f>ROUND(I169*H169,2)</f>
        <v>0</v>
      </c>
      <c r="BL169" s="17" t="s">
        <v>168</v>
      </c>
      <c r="BM169" s="148" t="s">
        <v>2937</v>
      </c>
    </row>
    <row r="170" spans="2:65" s="13" customFormat="1" ht="11.25">
      <c r="B170" s="157"/>
      <c r="D170" s="151" t="s">
        <v>170</v>
      </c>
      <c r="E170" s="158" t="s">
        <v>1</v>
      </c>
      <c r="F170" s="159" t="s">
        <v>2936</v>
      </c>
      <c r="H170" s="160">
        <v>49.667999999999999</v>
      </c>
      <c r="I170" s="161"/>
      <c r="L170" s="157"/>
      <c r="M170" s="162"/>
      <c r="T170" s="163"/>
      <c r="AT170" s="158" t="s">
        <v>170</v>
      </c>
      <c r="AU170" s="158" t="s">
        <v>92</v>
      </c>
      <c r="AV170" s="13" t="s">
        <v>92</v>
      </c>
      <c r="AW170" s="13" t="s">
        <v>39</v>
      </c>
      <c r="AX170" s="13" t="s">
        <v>90</v>
      </c>
      <c r="AY170" s="158" t="s">
        <v>161</v>
      </c>
    </row>
    <row r="171" spans="2:65" s="1" customFormat="1" ht="24.2" customHeight="1">
      <c r="B171" s="33"/>
      <c r="C171" s="137" t="s">
        <v>238</v>
      </c>
      <c r="D171" s="137" t="s">
        <v>163</v>
      </c>
      <c r="E171" s="138" t="s">
        <v>2938</v>
      </c>
      <c r="F171" s="139" t="s">
        <v>2939</v>
      </c>
      <c r="G171" s="140" t="s">
        <v>166</v>
      </c>
      <c r="H171" s="141">
        <v>37.229999999999997</v>
      </c>
      <c r="I171" s="142"/>
      <c r="J171" s="143">
        <f>ROUND(I171*H171,2)</f>
        <v>0</v>
      </c>
      <c r="K171" s="139" t="s">
        <v>167</v>
      </c>
      <c r="L171" s="33"/>
      <c r="M171" s="144" t="s">
        <v>1</v>
      </c>
      <c r="N171" s="145" t="s">
        <v>48</v>
      </c>
      <c r="P171" s="146">
        <f>O171*H171</f>
        <v>0</v>
      </c>
      <c r="Q171" s="146">
        <v>0</v>
      </c>
      <c r="R171" s="146">
        <f>Q171*H171</f>
        <v>0</v>
      </c>
      <c r="S171" s="146">
        <v>0</v>
      </c>
      <c r="T171" s="147">
        <f>S171*H171</f>
        <v>0</v>
      </c>
      <c r="AR171" s="148" t="s">
        <v>168</v>
      </c>
      <c r="AT171" s="148" t="s">
        <v>163</v>
      </c>
      <c r="AU171" s="148" t="s">
        <v>92</v>
      </c>
      <c r="AY171" s="17" t="s">
        <v>161</v>
      </c>
      <c r="BE171" s="149">
        <f>IF(N171="základní",J171,0)</f>
        <v>0</v>
      </c>
      <c r="BF171" s="149">
        <f>IF(N171="snížená",J171,0)</f>
        <v>0</v>
      </c>
      <c r="BG171" s="149">
        <f>IF(N171="zákl. přenesená",J171,0)</f>
        <v>0</v>
      </c>
      <c r="BH171" s="149">
        <f>IF(N171="sníž. přenesená",J171,0)</f>
        <v>0</v>
      </c>
      <c r="BI171" s="149">
        <f>IF(N171="nulová",J171,0)</f>
        <v>0</v>
      </c>
      <c r="BJ171" s="17" t="s">
        <v>90</v>
      </c>
      <c r="BK171" s="149">
        <f>ROUND(I171*H171,2)</f>
        <v>0</v>
      </c>
      <c r="BL171" s="17" t="s">
        <v>168</v>
      </c>
      <c r="BM171" s="148" t="s">
        <v>2940</v>
      </c>
    </row>
    <row r="172" spans="2:65" s="13" customFormat="1" ht="11.25">
      <c r="B172" s="157"/>
      <c r="D172" s="151" t="s">
        <v>170</v>
      </c>
      <c r="E172" s="158" t="s">
        <v>1</v>
      </c>
      <c r="F172" s="159" t="s">
        <v>2941</v>
      </c>
      <c r="H172" s="160">
        <v>5.67</v>
      </c>
      <c r="I172" s="161"/>
      <c r="L172" s="157"/>
      <c r="M172" s="162"/>
      <c r="T172" s="163"/>
      <c r="AT172" s="158" t="s">
        <v>170</v>
      </c>
      <c r="AU172" s="158" t="s">
        <v>92</v>
      </c>
      <c r="AV172" s="13" t="s">
        <v>92</v>
      </c>
      <c r="AW172" s="13" t="s">
        <v>39</v>
      </c>
      <c r="AX172" s="13" t="s">
        <v>83</v>
      </c>
      <c r="AY172" s="158" t="s">
        <v>161</v>
      </c>
    </row>
    <row r="173" spans="2:65" s="13" customFormat="1" ht="11.25">
      <c r="B173" s="157"/>
      <c r="D173" s="151" t="s">
        <v>170</v>
      </c>
      <c r="E173" s="158" t="s">
        <v>1</v>
      </c>
      <c r="F173" s="159" t="s">
        <v>2942</v>
      </c>
      <c r="H173" s="160">
        <v>6</v>
      </c>
      <c r="I173" s="161"/>
      <c r="L173" s="157"/>
      <c r="M173" s="162"/>
      <c r="T173" s="163"/>
      <c r="AT173" s="158" t="s">
        <v>170</v>
      </c>
      <c r="AU173" s="158" t="s">
        <v>92</v>
      </c>
      <c r="AV173" s="13" t="s">
        <v>92</v>
      </c>
      <c r="AW173" s="13" t="s">
        <v>39</v>
      </c>
      <c r="AX173" s="13" t="s">
        <v>83</v>
      </c>
      <c r="AY173" s="158" t="s">
        <v>161</v>
      </c>
    </row>
    <row r="174" spans="2:65" s="13" customFormat="1" ht="11.25">
      <c r="B174" s="157"/>
      <c r="D174" s="151" t="s">
        <v>170</v>
      </c>
      <c r="E174" s="158" t="s">
        <v>1</v>
      </c>
      <c r="F174" s="159" t="s">
        <v>2943</v>
      </c>
      <c r="H174" s="160">
        <v>25.56</v>
      </c>
      <c r="I174" s="161"/>
      <c r="L174" s="157"/>
      <c r="M174" s="162"/>
      <c r="T174" s="163"/>
      <c r="AT174" s="158" t="s">
        <v>170</v>
      </c>
      <c r="AU174" s="158" t="s">
        <v>92</v>
      </c>
      <c r="AV174" s="13" t="s">
        <v>92</v>
      </c>
      <c r="AW174" s="13" t="s">
        <v>39</v>
      </c>
      <c r="AX174" s="13" t="s">
        <v>83</v>
      </c>
      <c r="AY174" s="158" t="s">
        <v>161</v>
      </c>
    </row>
    <row r="175" spans="2:65" s="14" customFormat="1" ht="11.25">
      <c r="B175" s="167"/>
      <c r="D175" s="151" t="s">
        <v>170</v>
      </c>
      <c r="E175" s="168" t="s">
        <v>1</v>
      </c>
      <c r="F175" s="169" t="s">
        <v>237</v>
      </c>
      <c r="H175" s="170">
        <v>37.229999999999997</v>
      </c>
      <c r="I175" s="171"/>
      <c r="L175" s="167"/>
      <c r="M175" s="172"/>
      <c r="T175" s="173"/>
      <c r="AT175" s="168" t="s">
        <v>170</v>
      </c>
      <c r="AU175" s="168" t="s">
        <v>92</v>
      </c>
      <c r="AV175" s="14" t="s">
        <v>168</v>
      </c>
      <c r="AW175" s="14" t="s">
        <v>39</v>
      </c>
      <c r="AX175" s="14" t="s">
        <v>90</v>
      </c>
      <c r="AY175" s="168" t="s">
        <v>161</v>
      </c>
    </row>
    <row r="176" spans="2:65" s="1" customFormat="1" ht="24.2" customHeight="1">
      <c r="B176" s="33"/>
      <c r="C176" s="137" t="s">
        <v>242</v>
      </c>
      <c r="D176" s="137" t="s">
        <v>163</v>
      </c>
      <c r="E176" s="138" t="s">
        <v>2944</v>
      </c>
      <c r="F176" s="139" t="s">
        <v>2945</v>
      </c>
      <c r="G176" s="140" t="s">
        <v>166</v>
      </c>
      <c r="H176" s="141">
        <v>5.04</v>
      </c>
      <c r="I176" s="142"/>
      <c r="J176" s="143">
        <f>ROUND(I176*H176,2)</f>
        <v>0</v>
      </c>
      <c r="K176" s="139" t="s">
        <v>167</v>
      </c>
      <c r="L176" s="33"/>
      <c r="M176" s="144" t="s">
        <v>1</v>
      </c>
      <c r="N176" s="145" t="s">
        <v>48</v>
      </c>
      <c r="P176" s="146">
        <f>O176*H176</f>
        <v>0</v>
      </c>
      <c r="Q176" s="146">
        <v>0</v>
      </c>
      <c r="R176" s="146">
        <f>Q176*H176</f>
        <v>0</v>
      </c>
      <c r="S176" s="146">
        <v>0</v>
      </c>
      <c r="T176" s="147">
        <f>S176*H176</f>
        <v>0</v>
      </c>
      <c r="AR176" s="148" t="s">
        <v>168</v>
      </c>
      <c r="AT176" s="148" t="s">
        <v>163</v>
      </c>
      <c r="AU176" s="148" t="s">
        <v>92</v>
      </c>
      <c r="AY176" s="17" t="s">
        <v>161</v>
      </c>
      <c r="BE176" s="149">
        <f>IF(N176="základní",J176,0)</f>
        <v>0</v>
      </c>
      <c r="BF176" s="149">
        <f>IF(N176="snížená",J176,0)</f>
        <v>0</v>
      </c>
      <c r="BG176" s="149">
        <f>IF(N176="zákl. přenesená",J176,0)</f>
        <v>0</v>
      </c>
      <c r="BH176" s="149">
        <f>IF(N176="sníž. přenesená",J176,0)</f>
        <v>0</v>
      </c>
      <c r="BI176" s="149">
        <f>IF(N176="nulová",J176,0)</f>
        <v>0</v>
      </c>
      <c r="BJ176" s="17" t="s">
        <v>90</v>
      </c>
      <c r="BK176" s="149">
        <f>ROUND(I176*H176,2)</f>
        <v>0</v>
      </c>
      <c r="BL176" s="17" t="s">
        <v>168</v>
      </c>
      <c r="BM176" s="148" t="s">
        <v>2946</v>
      </c>
    </row>
    <row r="177" spans="2:65" s="13" customFormat="1" ht="11.25">
      <c r="B177" s="157"/>
      <c r="D177" s="151" t="s">
        <v>170</v>
      </c>
      <c r="E177" s="158" t="s">
        <v>1</v>
      </c>
      <c r="F177" s="159" t="s">
        <v>2947</v>
      </c>
      <c r="H177" s="160">
        <v>5.04</v>
      </c>
      <c r="I177" s="161"/>
      <c r="L177" s="157"/>
      <c r="M177" s="162"/>
      <c r="T177" s="163"/>
      <c r="AT177" s="158" t="s">
        <v>170</v>
      </c>
      <c r="AU177" s="158" t="s">
        <v>92</v>
      </c>
      <c r="AV177" s="13" t="s">
        <v>92</v>
      </c>
      <c r="AW177" s="13" t="s">
        <v>39</v>
      </c>
      <c r="AX177" s="13" t="s">
        <v>90</v>
      </c>
      <c r="AY177" s="158" t="s">
        <v>161</v>
      </c>
    </row>
    <row r="178" spans="2:65" s="1" customFormat="1" ht="24.2" customHeight="1">
      <c r="B178" s="33"/>
      <c r="C178" s="137" t="s">
        <v>246</v>
      </c>
      <c r="D178" s="137" t="s">
        <v>163</v>
      </c>
      <c r="E178" s="138" t="s">
        <v>2948</v>
      </c>
      <c r="F178" s="139" t="s">
        <v>2949</v>
      </c>
      <c r="G178" s="140" t="s">
        <v>166</v>
      </c>
      <c r="H178" s="141">
        <v>5.04</v>
      </c>
      <c r="I178" s="142"/>
      <c r="J178" s="143">
        <f>ROUND(I178*H178,2)</f>
        <v>0</v>
      </c>
      <c r="K178" s="139" t="s">
        <v>167</v>
      </c>
      <c r="L178" s="33"/>
      <c r="M178" s="144" t="s">
        <v>1</v>
      </c>
      <c r="N178" s="145" t="s">
        <v>48</v>
      </c>
      <c r="P178" s="146">
        <f>O178*H178</f>
        <v>0</v>
      </c>
      <c r="Q178" s="146">
        <v>0</v>
      </c>
      <c r="R178" s="146">
        <f>Q178*H178</f>
        <v>0</v>
      </c>
      <c r="S178" s="146">
        <v>0</v>
      </c>
      <c r="T178" s="147">
        <f>S178*H178</f>
        <v>0</v>
      </c>
      <c r="AR178" s="148" t="s">
        <v>168</v>
      </c>
      <c r="AT178" s="148" t="s">
        <v>163</v>
      </c>
      <c r="AU178" s="148" t="s">
        <v>92</v>
      </c>
      <c r="AY178" s="17" t="s">
        <v>161</v>
      </c>
      <c r="BE178" s="149">
        <f>IF(N178="základní",J178,0)</f>
        <v>0</v>
      </c>
      <c r="BF178" s="149">
        <f>IF(N178="snížená",J178,0)</f>
        <v>0</v>
      </c>
      <c r="BG178" s="149">
        <f>IF(N178="zákl. přenesená",J178,0)</f>
        <v>0</v>
      </c>
      <c r="BH178" s="149">
        <f>IF(N178="sníž. přenesená",J178,0)</f>
        <v>0</v>
      </c>
      <c r="BI178" s="149">
        <f>IF(N178="nulová",J178,0)</f>
        <v>0</v>
      </c>
      <c r="BJ178" s="17" t="s">
        <v>90</v>
      </c>
      <c r="BK178" s="149">
        <f>ROUND(I178*H178,2)</f>
        <v>0</v>
      </c>
      <c r="BL178" s="17" t="s">
        <v>168</v>
      </c>
      <c r="BM178" s="148" t="s">
        <v>2950</v>
      </c>
    </row>
    <row r="179" spans="2:65" s="1" customFormat="1" ht="16.5" customHeight="1">
      <c r="B179" s="33"/>
      <c r="C179" s="137" t="s">
        <v>251</v>
      </c>
      <c r="D179" s="137" t="s">
        <v>163</v>
      </c>
      <c r="E179" s="138" t="s">
        <v>2951</v>
      </c>
      <c r="F179" s="139" t="s">
        <v>2952</v>
      </c>
      <c r="G179" s="140" t="s">
        <v>194</v>
      </c>
      <c r="H179" s="141">
        <v>10.206</v>
      </c>
      <c r="I179" s="142"/>
      <c r="J179" s="143">
        <f>ROUND(I179*H179,2)</f>
        <v>0</v>
      </c>
      <c r="K179" s="139" t="s">
        <v>230</v>
      </c>
      <c r="L179" s="33"/>
      <c r="M179" s="144" t="s">
        <v>1</v>
      </c>
      <c r="N179" s="145" t="s">
        <v>48</v>
      </c>
      <c r="P179" s="146">
        <f>O179*H179</f>
        <v>0</v>
      </c>
      <c r="Q179" s="146">
        <v>1</v>
      </c>
      <c r="R179" s="146">
        <f>Q179*H179</f>
        <v>10.206</v>
      </c>
      <c r="S179" s="146">
        <v>0</v>
      </c>
      <c r="T179" s="147">
        <f>S179*H179</f>
        <v>0</v>
      </c>
      <c r="AR179" s="148" t="s">
        <v>168</v>
      </c>
      <c r="AT179" s="148" t="s">
        <v>163</v>
      </c>
      <c r="AU179" s="148" t="s">
        <v>92</v>
      </c>
      <c r="AY179" s="17" t="s">
        <v>161</v>
      </c>
      <c r="BE179" s="149">
        <f>IF(N179="základní",J179,0)</f>
        <v>0</v>
      </c>
      <c r="BF179" s="149">
        <f>IF(N179="snížená",J179,0)</f>
        <v>0</v>
      </c>
      <c r="BG179" s="149">
        <f>IF(N179="zákl. přenesená",J179,0)</f>
        <v>0</v>
      </c>
      <c r="BH179" s="149">
        <f>IF(N179="sníž. přenesená",J179,0)</f>
        <v>0</v>
      </c>
      <c r="BI179" s="149">
        <f>IF(N179="nulová",J179,0)</f>
        <v>0</v>
      </c>
      <c r="BJ179" s="17" t="s">
        <v>90</v>
      </c>
      <c r="BK179" s="149">
        <f>ROUND(I179*H179,2)</f>
        <v>0</v>
      </c>
      <c r="BL179" s="17" t="s">
        <v>168</v>
      </c>
      <c r="BM179" s="148" t="s">
        <v>2953</v>
      </c>
    </row>
    <row r="180" spans="2:65" s="13" customFormat="1" ht="11.25">
      <c r="B180" s="157"/>
      <c r="D180" s="151" t="s">
        <v>170</v>
      </c>
      <c r="E180" s="158" t="s">
        <v>1</v>
      </c>
      <c r="F180" s="159" t="s">
        <v>2954</v>
      </c>
      <c r="H180" s="160">
        <v>10.206</v>
      </c>
      <c r="I180" s="161"/>
      <c r="L180" s="157"/>
      <c r="M180" s="162"/>
      <c r="T180" s="163"/>
      <c r="AT180" s="158" t="s">
        <v>170</v>
      </c>
      <c r="AU180" s="158" t="s">
        <v>92</v>
      </c>
      <c r="AV180" s="13" t="s">
        <v>92</v>
      </c>
      <c r="AW180" s="13" t="s">
        <v>39</v>
      </c>
      <c r="AX180" s="13" t="s">
        <v>90</v>
      </c>
      <c r="AY180" s="158" t="s">
        <v>161</v>
      </c>
    </row>
    <row r="181" spans="2:65" s="1" customFormat="1" ht="16.5" customHeight="1">
      <c r="B181" s="33"/>
      <c r="C181" s="137" t="s">
        <v>254</v>
      </c>
      <c r="D181" s="137" t="s">
        <v>163</v>
      </c>
      <c r="E181" s="138" t="s">
        <v>2955</v>
      </c>
      <c r="F181" s="139" t="s">
        <v>2956</v>
      </c>
      <c r="G181" s="140" t="s">
        <v>194</v>
      </c>
      <c r="H181" s="141">
        <v>21.6</v>
      </c>
      <c r="I181" s="142"/>
      <c r="J181" s="143">
        <f>ROUND(I181*H181,2)</f>
        <v>0</v>
      </c>
      <c r="K181" s="139" t="s">
        <v>230</v>
      </c>
      <c r="L181" s="33"/>
      <c r="M181" s="144" t="s">
        <v>1</v>
      </c>
      <c r="N181" s="145" t="s">
        <v>48</v>
      </c>
      <c r="P181" s="146">
        <f>O181*H181</f>
        <v>0</v>
      </c>
      <c r="Q181" s="146">
        <v>1</v>
      </c>
      <c r="R181" s="146">
        <f>Q181*H181</f>
        <v>21.6</v>
      </c>
      <c r="S181" s="146">
        <v>0</v>
      </c>
      <c r="T181" s="147">
        <f>S181*H181</f>
        <v>0</v>
      </c>
      <c r="AR181" s="148" t="s">
        <v>168</v>
      </c>
      <c r="AT181" s="148" t="s">
        <v>163</v>
      </c>
      <c r="AU181" s="148" t="s">
        <v>92</v>
      </c>
      <c r="AY181" s="17" t="s">
        <v>161</v>
      </c>
      <c r="BE181" s="149">
        <f>IF(N181="základní",J181,0)</f>
        <v>0</v>
      </c>
      <c r="BF181" s="149">
        <f>IF(N181="snížená",J181,0)</f>
        <v>0</v>
      </c>
      <c r="BG181" s="149">
        <f>IF(N181="zákl. přenesená",J181,0)</f>
        <v>0</v>
      </c>
      <c r="BH181" s="149">
        <f>IF(N181="sníž. přenesená",J181,0)</f>
        <v>0</v>
      </c>
      <c r="BI181" s="149">
        <f>IF(N181="nulová",J181,0)</f>
        <v>0</v>
      </c>
      <c r="BJ181" s="17" t="s">
        <v>90</v>
      </c>
      <c r="BK181" s="149">
        <f>ROUND(I181*H181,2)</f>
        <v>0</v>
      </c>
      <c r="BL181" s="17" t="s">
        <v>168</v>
      </c>
      <c r="BM181" s="148" t="s">
        <v>2957</v>
      </c>
    </row>
    <row r="182" spans="2:65" s="13" customFormat="1" ht="11.25">
      <c r="B182" s="157"/>
      <c r="D182" s="151" t="s">
        <v>170</v>
      </c>
      <c r="E182" s="158" t="s">
        <v>1</v>
      </c>
      <c r="F182" s="159" t="s">
        <v>2958</v>
      </c>
      <c r="H182" s="160">
        <v>21.6</v>
      </c>
      <c r="I182" s="161"/>
      <c r="L182" s="157"/>
      <c r="M182" s="162"/>
      <c r="T182" s="163"/>
      <c r="AT182" s="158" t="s">
        <v>170</v>
      </c>
      <c r="AU182" s="158" t="s">
        <v>92</v>
      </c>
      <c r="AV182" s="13" t="s">
        <v>92</v>
      </c>
      <c r="AW182" s="13" t="s">
        <v>39</v>
      </c>
      <c r="AX182" s="13" t="s">
        <v>90</v>
      </c>
      <c r="AY182" s="158" t="s">
        <v>161</v>
      </c>
    </row>
    <row r="183" spans="2:65" s="11" customFormat="1" ht="22.9" customHeight="1">
      <c r="B183" s="125"/>
      <c r="D183" s="126" t="s">
        <v>82</v>
      </c>
      <c r="E183" s="135" t="s">
        <v>92</v>
      </c>
      <c r="F183" s="135" t="s">
        <v>202</v>
      </c>
      <c r="I183" s="128"/>
      <c r="J183" s="136">
        <f>BK183</f>
        <v>0</v>
      </c>
      <c r="L183" s="125"/>
      <c r="M183" s="130"/>
      <c r="P183" s="131">
        <f>SUM(P184:P192)</f>
        <v>0</v>
      </c>
      <c r="R183" s="131">
        <f>SUM(R184:R192)</f>
        <v>23.638857719999997</v>
      </c>
      <c r="T183" s="132">
        <f>SUM(T184:T192)</f>
        <v>0</v>
      </c>
      <c r="AR183" s="126" t="s">
        <v>90</v>
      </c>
      <c r="AT183" s="133" t="s">
        <v>82</v>
      </c>
      <c r="AU183" s="133" t="s">
        <v>90</v>
      </c>
      <c r="AY183" s="126" t="s">
        <v>161</v>
      </c>
      <c r="BK183" s="134">
        <f>SUM(BK184:BK192)</f>
        <v>0</v>
      </c>
    </row>
    <row r="184" spans="2:65" s="1" customFormat="1" ht="21.75" customHeight="1">
      <c r="B184" s="33"/>
      <c r="C184" s="137" t="s">
        <v>257</v>
      </c>
      <c r="D184" s="137" t="s">
        <v>163</v>
      </c>
      <c r="E184" s="138" t="s">
        <v>2959</v>
      </c>
      <c r="F184" s="139" t="s">
        <v>2960</v>
      </c>
      <c r="G184" s="140" t="s">
        <v>188</v>
      </c>
      <c r="H184" s="141">
        <v>4.5</v>
      </c>
      <c r="I184" s="142"/>
      <c r="J184" s="143">
        <f>ROUND(I184*H184,2)</f>
        <v>0</v>
      </c>
      <c r="K184" s="139" t="s">
        <v>230</v>
      </c>
      <c r="L184" s="33"/>
      <c r="M184" s="144" t="s">
        <v>1</v>
      </c>
      <c r="N184" s="145" t="s">
        <v>48</v>
      </c>
      <c r="P184" s="146">
        <f>O184*H184</f>
        <v>0</v>
      </c>
      <c r="Q184" s="146">
        <v>2.8629999999999999E-2</v>
      </c>
      <c r="R184" s="146">
        <f>Q184*H184</f>
        <v>0.12883500000000001</v>
      </c>
      <c r="S184" s="146">
        <v>0</v>
      </c>
      <c r="T184" s="147">
        <f>S184*H184</f>
        <v>0</v>
      </c>
      <c r="AR184" s="148" t="s">
        <v>168</v>
      </c>
      <c r="AT184" s="148" t="s">
        <v>163</v>
      </c>
      <c r="AU184" s="148" t="s">
        <v>92</v>
      </c>
      <c r="AY184" s="17" t="s">
        <v>161</v>
      </c>
      <c r="BE184" s="149">
        <f>IF(N184="základní",J184,0)</f>
        <v>0</v>
      </c>
      <c r="BF184" s="149">
        <f>IF(N184="snížená",J184,0)</f>
        <v>0</v>
      </c>
      <c r="BG184" s="149">
        <f>IF(N184="zákl. přenesená",J184,0)</f>
        <v>0</v>
      </c>
      <c r="BH184" s="149">
        <f>IF(N184="sníž. přenesená",J184,0)</f>
        <v>0</v>
      </c>
      <c r="BI184" s="149">
        <f>IF(N184="nulová",J184,0)</f>
        <v>0</v>
      </c>
      <c r="BJ184" s="17" t="s">
        <v>90</v>
      </c>
      <c r="BK184" s="149">
        <f>ROUND(I184*H184,2)</f>
        <v>0</v>
      </c>
      <c r="BL184" s="17" t="s">
        <v>168</v>
      </c>
      <c r="BM184" s="148" t="s">
        <v>2961</v>
      </c>
    </row>
    <row r="185" spans="2:65" s="13" customFormat="1" ht="11.25">
      <c r="B185" s="157"/>
      <c r="D185" s="151" t="s">
        <v>170</v>
      </c>
      <c r="E185" s="158" t="s">
        <v>1</v>
      </c>
      <c r="F185" s="159" t="s">
        <v>2962</v>
      </c>
      <c r="H185" s="160">
        <v>4.5</v>
      </c>
      <c r="I185" s="161"/>
      <c r="L185" s="157"/>
      <c r="M185" s="162"/>
      <c r="T185" s="163"/>
      <c r="AT185" s="158" t="s">
        <v>170</v>
      </c>
      <c r="AU185" s="158" t="s">
        <v>92</v>
      </c>
      <c r="AV185" s="13" t="s">
        <v>92</v>
      </c>
      <c r="AW185" s="13" t="s">
        <v>39</v>
      </c>
      <c r="AX185" s="13" t="s">
        <v>90</v>
      </c>
      <c r="AY185" s="158" t="s">
        <v>161</v>
      </c>
    </row>
    <row r="186" spans="2:65" s="1" customFormat="1" ht="33" customHeight="1">
      <c r="B186" s="33"/>
      <c r="C186" s="137" t="s">
        <v>7</v>
      </c>
      <c r="D186" s="137" t="s">
        <v>163</v>
      </c>
      <c r="E186" s="138" t="s">
        <v>2963</v>
      </c>
      <c r="F186" s="139" t="s">
        <v>2964</v>
      </c>
      <c r="G186" s="140" t="s">
        <v>301</v>
      </c>
      <c r="H186" s="141">
        <v>48</v>
      </c>
      <c r="I186" s="142"/>
      <c r="J186" s="143">
        <f>ROUND(I186*H186,2)</f>
        <v>0</v>
      </c>
      <c r="K186" s="139" t="s">
        <v>230</v>
      </c>
      <c r="L186" s="33"/>
      <c r="M186" s="144" t="s">
        <v>1</v>
      </c>
      <c r="N186" s="145" t="s">
        <v>48</v>
      </c>
      <c r="P186" s="146">
        <f>O186*H186</f>
        <v>0</v>
      </c>
      <c r="Q186" s="146">
        <v>1.0869999999999999E-2</v>
      </c>
      <c r="R186" s="146">
        <f>Q186*H186</f>
        <v>0.52176</v>
      </c>
      <c r="S186" s="146">
        <v>0</v>
      </c>
      <c r="T186" s="147">
        <f>S186*H186</f>
        <v>0</v>
      </c>
      <c r="AR186" s="148" t="s">
        <v>168</v>
      </c>
      <c r="AT186" s="148" t="s">
        <v>163</v>
      </c>
      <c r="AU186" s="148" t="s">
        <v>92</v>
      </c>
      <c r="AY186" s="17" t="s">
        <v>161</v>
      </c>
      <c r="BE186" s="149">
        <f>IF(N186="základní",J186,0)</f>
        <v>0</v>
      </c>
      <c r="BF186" s="149">
        <f>IF(N186="snížená",J186,0)</f>
        <v>0</v>
      </c>
      <c r="BG186" s="149">
        <f>IF(N186="zákl. přenesená",J186,0)</f>
        <v>0</v>
      </c>
      <c r="BH186" s="149">
        <f>IF(N186="sníž. přenesená",J186,0)</f>
        <v>0</v>
      </c>
      <c r="BI186" s="149">
        <f>IF(N186="nulová",J186,0)</f>
        <v>0</v>
      </c>
      <c r="BJ186" s="17" t="s">
        <v>90</v>
      </c>
      <c r="BK186" s="149">
        <f>ROUND(I186*H186,2)</f>
        <v>0</v>
      </c>
      <c r="BL186" s="17" t="s">
        <v>168</v>
      </c>
      <c r="BM186" s="148" t="s">
        <v>2965</v>
      </c>
    </row>
    <row r="187" spans="2:65" s="1" customFormat="1" ht="16.5" customHeight="1">
      <c r="B187" s="33"/>
      <c r="C187" s="137" t="s">
        <v>263</v>
      </c>
      <c r="D187" s="137" t="s">
        <v>163</v>
      </c>
      <c r="E187" s="138" t="s">
        <v>2966</v>
      </c>
      <c r="F187" s="139" t="s">
        <v>2967</v>
      </c>
      <c r="G187" s="140" t="s">
        <v>301</v>
      </c>
      <c r="H187" s="141">
        <v>48</v>
      </c>
      <c r="I187" s="142"/>
      <c r="J187" s="143">
        <f>ROUND(I187*H187,2)</f>
        <v>0</v>
      </c>
      <c r="K187" s="139" t="s">
        <v>167</v>
      </c>
      <c r="L187" s="33"/>
      <c r="M187" s="144" t="s">
        <v>1</v>
      </c>
      <c r="N187" s="145" t="s">
        <v>48</v>
      </c>
      <c r="P187" s="146">
        <f>O187*H187</f>
        <v>0</v>
      </c>
      <c r="Q187" s="146">
        <v>1E-4</v>
      </c>
      <c r="R187" s="146">
        <f>Q187*H187</f>
        <v>4.8000000000000004E-3</v>
      </c>
      <c r="S187" s="146">
        <v>0</v>
      </c>
      <c r="T187" s="147">
        <f>S187*H187</f>
        <v>0</v>
      </c>
      <c r="AR187" s="148" t="s">
        <v>168</v>
      </c>
      <c r="AT187" s="148" t="s">
        <v>163</v>
      </c>
      <c r="AU187" s="148" t="s">
        <v>92</v>
      </c>
      <c r="AY187" s="17" t="s">
        <v>161</v>
      </c>
      <c r="BE187" s="149">
        <f>IF(N187="základní",J187,0)</f>
        <v>0</v>
      </c>
      <c r="BF187" s="149">
        <f>IF(N187="snížená",J187,0)</f>
        <v>0</v>
      </c>
      <c r="BG187" s="149">
        <f>IF(N187="zákl. přenesená",J187,0)</f>
        <v>0</v>
      </c>
      <c r="BH187" s="149">
        <f>IF(N187="sníž. přenesená",J187,0)</f>
        <v>0</v>
      </c>
      <c r="BI187" s="149">
        <f>IF(N187="nulová",J187,0)</f>
        <v>0</v>
      </c>
      <c r="BJ187" s="17" t="s">
        <v>90</v>
      </c>
      <c r="BK187" s="149">
        <f>ROUND(I187*H187,2)</f>
        <v>0</v>
      </c>
      <c r="BL187" s="17" t="s">
        <v>168</v>
      </c>
      <c r="BM187" s="148" t="s">
        <v>2968</v>
      </c>
    </row>
    <row r="188" spans="2:65" s="1" customFormat="1" ht="24.2" customHeight="1">
      <c r="B188" s="33"/>
      <c r="C188" s="137" t="s">
        <v>267</v>
      </c>
      <c r="D188" s="137" t="s">
        <v>163</v>
      </c>
      <c r="E188" s="138" t="s">
        <v>2969</v>
      </c>
      <c r="F188" s="139" t="s">
        <v>2970</v>
      </c>
      <c r="G188" s="140" t="s">
        <v>301</v>
      </c>
      <c r="H188" s="141">
        <v>48</v>
      </c>
      <c r="I188" s="142"/>
      <c r="J188" s="143">
        <f>ROUND(I188*H188,2)</f>
        <v>0</v>
      </c>
      <c r="K188" s="139" t="s">
        <v>167</v>
      </c>
      <c r="L188" s="33"/>
      <c r="M188" s="144" t="s">
        <v>1</v>
      </c>
      <c r="N188" s="145" t="s">
        <v>48</v>
      </c>
      <c r="P188" s="146">
        <f>O188*H188</f>
        <v>0</v>
      </c>
      <c r="Q188" s="146">
        <v>0</v>
      </c>
      <c r="R188" s="146">
        <f>Q188*H188</f>
        <v>0</v>
      </c>
      <c r="S188" s="146">
        <v>0</v>
      </c>
      <c r="T188" s="147">
        <f>S188*H188</f>
        <v>0</v>
      </c>
      <c r="AR188" s="148" t="s">
        <v>168</v>
      </c>
      <c r="AT188" s="148" t="s">
        <v>163</v>
      </c>
      <c r="AU188" s="148" t="s">
        <v>92</v>
      </c>
      <c r="AY188" s="17" t="s">
        <v>161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7" t="s">
        <v>90</v>
      </c>
      <c r="BK188" s="149">
        <f>ROUND(I188*H188,2)</f>
        <v>0</v>
      </c>
      <c r="BL188" s="17" t="s">
        <v>168</v>
      </c>
      <c r="BM188" s="148" t="s">
        <v>2971</v>
      </c>
    </row>
    <row r="189" spans="2:65" s="1" customFormat="1" ht="16.5" customHeight="1">
      <c r="B189" s="33"/>
      <c r="C189" s="137" t="s">
        <v>273</v>
      </c>
      <c r="D189" s="137" t="s">
        <v>163</v>
      </c>
      <c r="E189" s="138" t="s">
        <v>2972</v>
      </c>
      <c r="F189" s="139" t="s">
        <v>2973</v>
      </c>
      <c r="G189" s="140" t="s">
        <v>194</v>
      </c>
      <c r="H189" s="141">
        <v>15.552</v>
      </c>
      <c r="I189" s="142"/>
      <c r="J189" s="143">
        <f>ROUND(I189*H189,2)</f>
        <v>0</v>
      </c>
      <c r="K189" s="139" t="s">
        <v>230</v>
      </c>
      <c r="L189" s="33"/>
      <c r="M189" s="144" t="s">
        <v>1</v>
      </c>
      <c r="N189" s="145" t="s">
        <v>48</v>
      </c>
      <c r="P189" s="146">
        <f>O189*H189</f>
        <v>0</v>
      </c>
      <c r="Q189" s="146">
        <v>1</v>
      </c>
      <c r="R189" s="146">
        <f>Q189*H189</f>
        <v>15.552</v>
      </c>
      <c r="S189" s="146">
        <v>0</v>
      </c>
      <c r="T189" s="147">
        <f>S189*H189</f>
        <v>0</v>
      </c>
      <c r="AR189" s="148" t="s">
        <v>168</v>
      </c>
      <c r="AT189" s="148" t="s">
        <v>163</v>
      </c>
      <c r="AU189" s="148" t="s">
        <v>92</v>
      </c>
      <c r="AY189" s="17" t="s">
        <v>161</v>
      </c>
      <c r="BE189" s="149">
        <f>IF(N189="základní",J189,0)</f>
        <v>0</v>
      </c>
      <c r="BF189" s="149">
        <f>IF(N189="snížená",J189,0)</f>
        <v>0</v>
      </c>
      <c r="BG189" s="149">
        <f>IF(N189="zákl. přenesená",J189,0)</f>
        <v>0</v>
      </c>
      <c r="BH189" s="149">
        <f>IF(N189="sníž. přenesená",J189,0)</f>
        <v>0</v>
      </c>
      <c r="BI189" s="149">
        <f>IF(N189="nulová",J189,0)</f>
        <v>0</v>
      </c>
      <c r="BJ189" s="17" t="s">
        <v>90</v>
      </c>
      <c r="BK189" s="149">
        <f>ROUND(I189*H189,2)</f>
        <v>0</v>
      </c>
      <c r="BL189" s="17" t="s">
        <v>168</v>
      </c>
      <c r="BM189" s="148" t="s">
        <v>2974</v>
      </c>
    </row>
    <row r="190" spans="2:65" s="13" customFormat="1" ht="11.25">
      <c r="B190" s="157"/>
      <c r="D190" s="151" t="s">
        <v>170</v>
      </c>
      <c r="E190" s="158" t="s">
        <v>1</v>
      </c>
      <c r="F190" s="159" t="s">
        <v>2975</v>
      </c>
      <c r="H190" s="160">
        <v>15.552</v>
      </c>
      <c r="I190" s="161"/>
      <c r="L190" s="157"/>
      <c r="M190" s="162"/>
      <c r="T190" s="163"/>
      <c r="AT190" s="158" t="s">
        <v>170</v>
      </c>
      <c r="AU190" s="158" t="s">
        <v>92</v>
      </c>
      <c r="AV190" s="13" t="s">
        <v>92</v>
      </c>
      <c r="AW190" s="13" t="s">
        <v>39</v>
      </c>
      <c r="AX190" s="13" t="s">
        <v>90</v>
      </c>
      <c r="AY190" s="158" t="s">
        <v>161</v>
      </c>
    </row>
    <row r="191" spans="2:65" s="1" customFormat="1" ht="24.2" customHeight="1">
      <c r="B191" s="33"/>
      <c r="C191" s="137" t="s">
        <v>278</v>
      </c>
      <c r="D191" s="137" t="s">
        <v>163</v>
      </c>
      <c r="E191" s="138" t="s">
        <v>2976</v>
      </c>
      <c r="F191" s="139" t="s">
        <v>2977</v>
      </c>
      <c r="G191" s="140" t="s">
        <v>166</v>
      </c>
      <c r="H191" s="141">
        <v>3.1680000000000001</v>
      </c>
      <c r="I191" s="142"/>
      <c r="J191" s="143">
        <f>ROUND(I191*H191,2)</f>
        <v>0</v>
      </c>
      <c r="K191" s="139" t="s">
        <v>167</v>
      </c>
      <c r="L191" s="33"/>
      <c r="M191" s="144" t="s">
        <v>1</v>
      </c>
      <c r="N191" s="145" t="s">
        <v>48</v>
      </c>
      <c r="P191" s="146">
        <f>O191*H191</f>
        <v>0</v>
      </c>
      <c r="Q191" s="146">
        <v>2.34579</v>
      </c>
      <c r="R191" s="146">
        <f>Q191*H191</f>
        <v>7.4314627200000007</v>
      </c>
      <c r="S191" s="146">
        <v>0</v>
      </c>
      <c r="T191" s="147">
        <f>S191*H191</f>
        <v>0</v>
      </c>
      <c r="AR191" s="148" t="s">
        <v>168</v>
      </c>
      <c r="AT191" s="148" t="s">
        <v>163</v>
      </c>
      <c r="AU191" s="148" t="s">
        <v>92</v>
      </c>
      <c r="AY191" s="17" t="s">
        <v>161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7" t="s">
        <v>90</v>
      </c>
      <c r="BK191" s="149">
        <f>ROUND(I191*H191,2)</f>
        <v>0</v>
      </c>
      <c r="BL191" s="17" t="s">
        <v>168</v>
      </c>
      <c r="BM191" s="148" t="s">
        <v>2978</v>
      </c>
    </row>
    <row r="192" spans="2:65" s="13" customFormat="1" ht="11.25">
      <c r="B192" s="157"/>
      <c r="D192" s="151" t="s">
        <v>170</v>
      </c>
      <c r="E192" s="158" t="s">
        <v>1</v>
      </c>
      <c r="F192" s="159" t="s">
        <v>2934</v>
      </c>
      <c r="H192" s="160">
        <v>3.1680000000000001</v>
      </c>
      <c r="I192" s="161"/>
      <c r="L192" s="157"/>
      <c r="M192" s="162"/>
      <c r="T192" s="163"/>
      <c r="AT192" s="158" t="s">
        <v>170</v>
      </c>
      <c r="AU192" s="158" t="s">
        <v>92</v>
      </c>
      <c r="AV192" s="13" t="s">
        <v>92</v>
      </c>
      <c r="AW192" s="13" t="s">
        <v>39</v>
      </c>
      <c r="AX192" s="13" t="s">
        <v>90</v>
      </c>
      <c r="AY192" s="158" t="s">
        <v>161</v>
      </c>
    </row>
    <row r="193" spans="2:65" s="11" customFormat="1" ht="22.9" customHeight="1">
      <c r="B193" s="125"/>
      <c r="D193" s="126" t="s">
        <v>82</v>
      </c>
      <c r="E193" s="135" t="s">
        <v>100</v>
      </c>
      <c r="F193" s="135" t="s">
        <v>226</v>
      </c>
      <c r="I193" s="128"/>
      <c r="J193" s="136">
        <f>BK193</f>
        <v>0</v>
      </c>
      <c r="L193" s="125"/>
      <c r="M193" s="130"/>
      <c r="P193" s="131">
        <f>SUM(P194:P202)</f>
        <v>0</v>
      </c>
      <c r="R193" s="131">
        <f>SUM(R194:R202)</f>
        <v>9.5646629999999995</v>
      </c>
      <c r="T193" s="132">
        <f>SUM(T194:T202)</f>
        <v>0</v>
      </c>
      <c r="AR193" s="126" t="s">
        <v>90</v>
      </c>
      <c r="AT193" s="133" t="s">
        <v>82</v>
      </c>
      <c r="AU193" s="133" t="s">
        <v>90</v>
      </c>
      <c r="AY193" s="126" t="s">
        <v>161</v>
      </c>
      <c r="BK193" s="134">
        <f>SUM(BK194:BK202)</f>
        <v>0</v>
      </c>
    </row>
    <row r="194" spans="2:65" s="1" customFormat="1" ht="16.5" customHeight="1">
      <c r="B194" s="33"/>
      <c r="C194" s="137" t="s">
        <v>284</v>
      </c>
      <c r="D194" s="137" t="s">
        <v>163</v>
      </c>
      <c r="E194" s="138" t="s">
        <v>2979</v>
      </c>
      <c r="F194" s="139" t="s">
        <v>2980</v>
      </c>
      <c r="G194" s="140" t="s">
        <v>188</v>
      </c>
      <c r="H194" s="141">
        <v>31.39</v>
      </c>
      <c r="I194" s="142"/>
      <c r="J194" s="143">
        <f>ROUND(I194*H194,2)</f>
        <v>0</v>
      </c>
      <c r="K194" s="139" t="s">
        <v>230</v>
      </c>
      <c r="L194" s="33"/>
      <c r="M194" s="144" t="s">
        <v>1</v>
      </c>
      <c r="N194" s="145" t="s">
        <v>48</v>
      </c>
      <c r="P194" s="146">
        <f>O194*H194</f>
        <v>0</v>
      </c>
      <c r="Q194" s="146">
        <v>4.795E-2</v>
      </c>
      <c r="R194" s="146">
        <f>Q194*H194</f>
        <v>1.5051505000000001</v>
      </c>
      <c r="S194" s="146">
        <v>0</v>
      </c>
      <c r="T194" s="147">
        <f>S194*H194</f>
        <v>0</v>
      </c>
      <c r="AR194" s="148" t="s">
        <v>168</v>
      </c>
      <c r="AT194" s="148" t="s">
        <v>163</v>
      </c>
      <c r="AU194" s="148" t="s">
        <v>92</v>
      </c>
      <c r="AY194" s="17" t="s">
        <v>161</v>
      </c>
      <c r="BE194" s="149">
        <f>IF(N194="základní",J194,0)</f>
        <v>0</v>
      </c>
      <c r="BF194" s="149">
        <f>IF(N194="snížená",J194,0)</f>
        <v>0</v>
      </c>
      <c r="BG194" s="149">
        <f>IF(N194="zákl. přenesená",J194,0)</f>
        <v>0</v>
      </c>
      <c r="BH194" s="149">
        <f>IF(N194="sníž. přenesená",J194,0)</f>
        <v>0</v>
      </c>
      <c r="BI194" s="149">
        <f>IF(N194="nulová",J194,0)</f>
        <v>0</v>
      </c>
      <c r="BJ194" s="17" t="s">
        <v>90</v>
      </c>
      <c r="BK194" s="149">
        <f>ROUND(I194*H194,2)</f>
        <v>0</v>
      </c>
      <c r="BL194" s="17" t="s">
        <v>168</v>
      </c>
      <c r="BM194" s="148" t="s">
        <v>2981</v>
      </c>
    </row>
    <row r="195" spans="2:65" s="12" customFormat="1" ht="11.25">
      <c r="B195" s="150"/>
      <c r="D195" s="151" t="s">
        <v>170</v>
      </c>
      <c r="E195" s="152" t="s">
        <v>1</v>
      </c>
      <c r="F195" s="153" t="s">
        <v>2890</v>
      </c>
      <c r="H195" s="152" t="s">
        <v>1</v>
      </c>
      <c r="I195" s="154"/>
      <c r="L195" s="150"/>
      <c r="M195" s="155"/>
      <c r="T195" s="156"/>
      <c r="AT195" s="152" t="s">
        <v>170</v>
      </c>
      <c r="AU195" s="152" t="s">
        <v>92</v>
      </c>
      <c r="AV195" s="12" t="s">
        <v>90</v>
      </c>
      <c r="AW195" s="12" t="s">
        <v>39</v>
      </c>
      <c r="AX195" s="12" t="s">
        <v>83</v>
      </c>
      <c r="AY195" s="152" t="s">
        <v>161</v>
      </c>
    </row>
    <row r="196" spans="2:65" s="13" customFormat="1" ht="22.5">
      <c r="B196" s="157"/>
      <c r="D196" s="151" t="s">
        <v>170</v>
      </c>
      <c r="E196" s="158" t="s">
        <v>1</v>
      </c>
      <c r="F196" s="159" t="s">
        <v>2982</v>
      </c>
      <c r="H196" s="160">
        <v>31.39</v>
      </c>
      <c r="I196" s="161"/>
      <c r="L196" s="157"/>
      <c r="M196" s="162"/>
      <c r="T196" s="163"/>
      <c r="AT196" s="158" t="s">
        <v>170</v>
      </c>
      <c r="AU196" s="158" t="s">
        <v>92</v>
      </c>
      <c r="AV196" s="13" t="s">
        <v>92</v>
      </c>
      <c r="AW196" s="13" t="s">
        <v>39</v>
      </c>
      <c r="AX196" s="13" t="s">
        <v>90</v>
      </c>
      <c r="AY196" s="158" t="s">
        <v>161</v>
      </c>
    </row>
    <row r="197" spans="2:65" s="1" customFormat="1" ht="24.2" customHeight="1">
      <c r="B197" s="33"/>
      <c r="C197" s="137" t="s">
        <v>291</v>
      </c>
      <c r="D197" s="137" t="s">
        <v>163</v>
      </c>
      <c r="E197" s="138" t="s">
        <v>2983</v>
      </c>
      <c r="F197" s="139" t="s">
        <v>2984</v>
      </c>
      <c r="G197" s="140" t="s">
        <v>166</v>
      </c>
      <c r="H197" s="141">
        <v>2.835</v>
      </c>
      <c r="I197" s="142"/>
      <c r="J197" s="143">
        <f>ROUND(I197*H197,2)</f>
        <v>0</v>
      </c>
      <c r="K197" s="139" t="s">
        <v>167</v>
      </c>
      <c r="L197" s="33"/>
      <c r="M197" s="144" t="s">
        <v>1</v>
      </c>
      <c r="N197" s="145" t="s">
        <v>48</v>
      </c>
      <c r="P197" s="146">
        <f>O197*H197</f>
        <v>0</v>
      </c>
      <c r="Q197" s="146">
        <v>1.8774999999999999</v>
      </c>
      <c r="R197" s="146">
        <f>Q197*H197</f>
        <v>5.3227124999999997</v>
      </c>
      <c r="S197" s="146">
        <v>0</v>
      </c>
      <c r="T197" s="147">
        <f>S197*H197</f>
        <v>0</v>
      </c>
      <c r="AR197" s="148" t="s">
        <v>168</v>
      </c>
      <c r="AT197" s="148" t="s">
        <v>163</v>
      </c>
      <c r="AU197" s="148" t="s">
        <v>92</v>
      </c>
      <c r="AY197" s="17" t="s">
        <v>161</v>
      </c>
      <c r="BE197" s="149">
        <f>IF(N197="základní",J197,0)</f>
        <v>0</v>
      </c>
      <c r="BF197" s="149">
        <f>IF(N197="snížená",J197,0)</f>
        <v>0</v>
      </c>
      <c r="BG197" s="149">
        <f>IF(N197="zákl. přenesená",J197,0)</f>
        <v>0</v>
      </c>
      <c r="BH197" s="149">
        <f>IF(N197="sníž. přenesená",J197,0)</f>
        <v>0</v>
      </c>
      <c r="BI197" s="149">
        <f>IF(N197="nulová",J197,0)</f>
        <v>0</v>
      </c>
      <c r="BJ197" s="17" t="s">
        <v>90</v>
      </c>
      <c r="BK197" s="149">
        <f>ROUND(I197*H197,2)</f>
        <v>0</v>
      </c>
      <c r="BL197" s="17" t="s">
        <v>168</v>
      </c>
      <c r="BM197" s="148" t="s">
        <v>2985</v>
      </c>
    </row>
    <row r="198" spans="2:65" s="13" customFormat="1" ht="11.25">
      <c r="B198" s="157"/>
      <c r="D198" s="151" t="s">
        <v>170</v>
      </c>
      <c r="E198" s="158" t="s">
        <v>1</v>
      </c>
      <c r="F198" s="159" t="s">
        <v>2986</v>
      </c>
      <c r="H198" s="160">
        <v>2.835</v>
      </c>
      <c r="I198" s="161"/>
      <c r="L198" s="157"/>
      <c r="M198" s="162"/>
      <c r="T198" s="163"/>
      <c r="AT198" s="158" t="s">
        <v>170</v>
      </c>
      <c r="AU198" s="158" t="s">
        <v>92</v>
      </c>
      <c r="AV198" s="13" t="s">
        <v>92</v>
      </c>
      <c r="AW198" s="13" t="s">
        <v>39</v>
      </c>
      <c r="AX198" s="13" t="s">
        <v>90</v>
      </c>
      <c r="AY198" s="158" t="s">
        <v>161</v>
      </c>
    </row>
    <row r="199" spans="2:65" s="1" customFormat="1" ht="24.2" customHeight="1">
      <c r="B199" s="33"/>
      <c r="C199" s="137" t="s">
        <v>295</v>
      </c>
      <c r="D199" s="137" t="s">
        <v>163</v>
      </c>
      <c r="E199" s="138" t="s">
        <v>2987</v>
      </c>
      <c r="F199" s="139" t="s">
        <v>2988</v>
      </c>
      <c r="G199" s="140" t="s">
        <v>301</v>
      </c>
      <c r="H199" s="141">
        <v>8.8000000000000007</v>
      </c>
      <c r="I199" s="142"/>
      <c r="J199" s="143">
        <f>ROUND(I199*H199,2)</f>
        <v>0</v>
      </c>
      <c r="K199" s="139" t="s">
        <v>230</v>
      </c>
      <c r="L199" s="33"/>
      <c r="M199" s="144" t="s">
        <v>1</v>
      </c>
      <c r="N199" s="145" t="s">
        <v>48</v>
      </c>
      <c r="P199" s="146">
        <f>O199*H199</f>
        <v>0</v>
      </c>
      <c r="Q199" s="146">
        <v>0.14099999999999999</v>
      </c>
      <c r="R199" s="146">
        <f>Q199*H199</f>
        <v>1.2407999999999999</v>
      </c>
      <c r="S199" s="146">
        <v>0</v>
      </c>
      <c r="T199" s="147">
        <f>S199*H199</f>
        <v>0</v>
      </c>
      <c r="AR199" s="148" t="s">
        <v>168</v>
      </c>
      <c r="AT199" s="148" t="s">
        <v>163</v>
      </c>
      <c r="AU199" s="148" t="s">
        <v>92</v>
      </c>
      <c r="AY199" s="17" t="s">
        <v>161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7" t="s">
        <v>90</v>
      </c>
      <c r="BK199" s="149">
        <f>ROUND(I199*H199,2)</f>
        <v>0</v>
      </c>
      <c r="BL199" s="17" t="s">
        <v>168</v>
      </c>
      <c r="BM199" s="148" t="s">
        <v>2989</v>
      </c>
    </row>
    <row r="200" spans="2:65" s="13" customFormat="1" ht="11.25">
      <c r="B200" s="157"/>
      <c r="D200" s="151" t="s">
        <v>170</v>
      </c>
      <c r="E200" s="158" t="s">
        <v>1</v>
      </c>
      <c r="F200" s="159" t="s">
        <v>2990</v>
      </c>
      <c r="H200" s="160">
        <v>8.8000000000000007</v>
      </c>
      <c r="I200" s="161"/>
      <c r="L200" s="157"/>
      <c r="M200" s="162"/>
      <c r="T200" s="163"/>
      <c r="AT200" s="158" t="s">
        <v>170</v>
      </c>
      <c r="AU200" s="158" t="s">
        <v>92</v>
      </c>
      <c r="AV200" s="13" t="s">
        <v>92</v>
      </c>
      <c r="AW200" s="13" t="s">
        <v>39</v>
      </c>
      <c r="AX200" s="13" t="s">
        <v>90</v>
      </c>
      <c r="AY200" s="158" t="s">
        <v>161</v>
      </c>
    </row>
    <row r="201" spans="2:65" s="1" customFormat="1" ht="16.5" customHeight="1">
      <c r="B201" s="33"/>
      <c r="C201" s="137" t="s">
        <v>298</v>
      </c>
      <c r="D201" s="137" t="s">
        <v>163</v>
      </c>
      <c r="E201" s="138" t="s">
        <v>2991</v>
      </c>
      <c r="F201" s="139" t="s">
        <v>2992</v>
      </c>
      <c r="G201" s="140" t="s">
        <v>245</v>
      </c>
      <c r="H201" s="141">
        <v>88</v>
      </c>
      <c r="I201" s="142"/>
      <c r="J201" s="143">
        <f>ROUND(I201*H201,2)</f>
        <v>0</v>
      </c>
      <c r="K201" s="139" t="s">
        <v>230</v>
      </c>
      <c r="L201" s="33"/>
      <c r="M201" s="144" t="s">
        <v>1</v>
      </c>
      <c r="N201" s="145" t="s">
        <v>48</v>
      </c>
      <c r="P201" s="146">
        <f>O201*H201</f>
        <v>0</v>
      </c>
      <c r="Q201" s="146">
        <v>1.7000000000000001E-2</v>
      </c>
      <c r="R201" s="146">
        <f>Q201*H201</f>
        <v>1.496</v>
      </c>
      <c r="S201" s="146">
        <v>0</v>
      </c>
      <c r="T201" s="147">
        <f>S201*H201</f>
        <v>0</v>
      </c>
      <c r="AR201" s="148" t="s">
        <v>168</v>
      </c>
      <c r="AT201" s="148" t="s">
        <v>163</v>
      </c>
      <c r="AU201" s="148" t="s">
        <v>92</v>
      </c>
      <c r="AY201" s="17" t="s">
        <v>161</v>
      </c>
      <c r="BE201" s="149">
        <f>IF(N201="základní",J201,0)</f>
        <v>0</v>
      </c>
      <c r="BF201" s="149">
        <f>IF(N201="snížená",J201,0)</f>
        <v>0</v>
      </c>
      <c r="BG201" s="149">
        <f>IF(N201="zákl. přenesená",J201,0)</f>
        <v>0</v>
      </c>
      <c r="BH201" s="149">
        <f>IF(N201="sníž. přenesená",J201,0)</f>
        <v>0</v>
      </c>
      <c r="BI201" s="149">
        <f>IF(N201="nulová",J201,0)</f>
        <v>0</v>
      </c>
      <c r="BJ201" s="17" t="s">
        <v>90</v>
      </c>
      <c r="BK201" s="149">
        <f>ROUND(I201*H201,2)</f>
        <v>0</v>
      </c>
      <c r="BL201" s="17" t="s">
        <v>168</v>
      </c>
      <c r="BM201" s="148" t="s">
        <v>2993</v>
      </c>
    </row>
    <row r="202" spans="2:65" s="13" customFormat="1" ht="11.25">
      <c r="B202" s="157"/>
      <c r="D202" s="151" t="s">
        <v>170</v>
      </c>
      <c r="E202" s="158" t="s">
        <v>1</v>
      </c>
      <c r="F202" s="159" t="s">
        <v>513</v>
      </c>
      <c r="H202" s="160">
        <v>88</v>
      </c>
      <c r="I202" s="161"/>
      <c r="L202" s="157"/>
      <c r="M202" s="162"/>
      <c r="T202" s="163"/>
      <c r="AT202" s="158" t="s">
        <v>170</v>
      </c>
      <c r="AU202" s="158" t="s">
        <v>92</v>
      </c>
      <c r="AV202" s="13" t="s">
        <v>92</v>
      </c>
      <c r="AW202" s="13" t="s">
        <v>39</v>
      </c>
      <c r="AX202" s="13" t="s">
        <v>90</v>
      </c>
      <c r="AY202" s="158" t="s">
        <v>161</v>
      </c>
    </row>
    <row r="203" spans="2:65" s="11" customFormat="1" ht="22.9" customHeight="1">
      <c r="B203" s="125"/>
      <c r="D203" s="126" t="s">
        <v>82</v>
      </c>
      <c r="E203" s="135" t="s">
        <v>168</v>
      </c>
      <c r="F203" s="135" t="s">
        <v>283</v>
      </c>
      <c r="I203" s="128"/>
      <c r="J203" s="136">
        <f>BK203</f>
        <v>0</v>
      </c>
      <c r="L203" s="125"/>
      <c r="M203" s="130"/>
      <c r="P203" s="131">
        <f>SUM(P204:P207)</f>
        <v>0</v>
      </c>
      <c r="R203" s="131">
        <f>SUM(R204:R207)</f>
        <v>5.3743403999999995</v>
      </c>
      <c r="T203" s="132">
        <f>SUM(T204:T207)</f>
        <v>0</v>
      </c>
      <c r="AR203" s="126" t="s">
        <v>90</v>
      </c>
      <c r="AT203" s="133" t="s">
        <v>82</v>
      </c>
      <c r="AU203" s="133" t="s">
        <v>90</v>
      </c>
      <c r="AY203" s="126" t="s">
        <v>161</v>
      </c>
      <c r="BK203" s="134">
        <f>SUM(BK204:BK207)</f>
        <v>0</v>
      </c>
    </row>
    <row r="204" spans="2:65" s="1" customFormat="1" ht="24.2" customHeight="1">
      <c r="B204" s="33"/>
      <c r="C204" s="137" t="s">
        <v>304</v>
      </c>
      <c r="D204" s="137" t="s">
        <v>163</v>
      </c>
      <c r="E204" s="138" t="s">
        <v>2994</v>
      </c>
      <c r="F204" s="139" t="s">
        <v>2995</v>
      </c>
      <c r="G204" s="140" t="s">
        <v>301</v>
      </c>
      <c r="H204" s="141">
        <v>6</v>
      </c>
      <c r="I204" s="142"/>
      <c r="J204" s="143">
        <f>ROUND(I204*H204,2)</f>
        <v>0</v>
      </c>
      <c r="K204" s="139" t="s">
        <v>167</v>
      </c>
      <c r="L204" s="33"/>
      <c r="M204" s="144" t="s">
        <v>1</v>
      </c>
      <c r="N204" s="145" t="s">
        <v>48</v>
      </c>
      <c r="P204" s="146">
        <f>O204*H204</f>
        <v>0</v>
      </c>
      <c r="Q204" s="146">
        <v>0.1016</v>
      </c>
      <c r="R204" s="146">
        <f>Q204*H204</f>
        <v>0.60959999999999992</v>
      </c>
      <c r="S204" s="146">
        <v>0</v>
      </c>
      <c r="T204" s="147">
        <f>S204*H204</f>
        <v>0</v>
      </c>
      <c r="AR204" s="148" t="s">
        <v>168</v>
      </c>
      <c r="AT204" s="148" t="s">
        <v>163</v>
      </c>
      <c r="AU204" s="148" t="s">
        <v>92</v>
      </c>
      <c r="AY204" s="17" t="s">
        <v>161</v>
      </c>
      <c r="BE204" s="149">
        <f>IF(N204="základní",J204,0)</f>
        <v>0</v>
      </c>
      <c r="BF204" s="149">
        <f>IF(N204="snížená",J204,0)</f>
        <v>0</v>
      </c>
      <c r="BG204" s="149">
        <f>IF(N204="zákl. přenesená",J204,0)</f>
        <v>0</v>
      </c>
      <c r="BH204" s="149">
        <f>IF(N204="sníž. přenesená",J204,0)</f>
        <v>0</v>
      </c>
      <c r="BI204" s="149">
        <f>IF(N204="nulová",J204,0)</f>
        <v>0</v>
      </c>
      <c r="BJ204" s="17" t="s">
        <v>90</v>
      </c>
      <c r="BK204" s="149">
        <f>ROUND(I204*H204,2)</f>
        <v>0</v>
      </c>
      <c r="BL204" s="17" t="s">
        <v>168</v>
      </c>
      <c r="BM204" s="148" t="s">
        <v>2996</v>
      </c>
    </row>
    <row r="205" spans="2:65" s="13" customFormat="1" ht="11.25">
      <c r="B205" s="157"/>
      <c r="D205" s="151" t="s">
        <v>170</v>
      </c>
      <c r="E205" s="158" t="s">
        <v>1</v>
      </c>
      <c r="F205" s="159" t="s">
        <v>2997</v>
      </c>
      <c r="H205" s="160">
        <v>6</v>
      </c>
      <c r="I205" s="161"/>
      <c r="L205" s="157"/>
      <c r="M205" s="162"/>
      <c r="T205" s="163"/>
      <c r="AT205" s="158" t="s">
        <v>170</v>
      </c>
      <c r="AU205" s="158" t="s">
        <v>92</v>
      </c>
      <c r="AV205" s="13" t="s">
        <v>92</v>
      </c>
      <c r="AW205" s="13" t="s">
        <v>39</v>
      </c>
      <c r="AX205" s="13" t="s">
        <v>90</v>
      </c>
      <c r="AY205" s="158" t="s">
        <v>161</v>
      </c>
    </row>
    <row r="206" spans="2:65" s="1" customFormat="1" ht="16.5" customHeight="1">
      <c r="B206" s="33"/>
      <c r="C206" s="137" t="s">
        <v>309</v>
      </c>
      <c r="D206" s="137" t="s">
        <v>163</v>
      </c>
      <c r="E206" s="138" t="s">
        <v>2998</v>
      </c>
      <c r="F206" s="139" t="s">
        <v>2999</v>
      </c>
      <c r="G206" s="140" t="s">
        <v>166</v>
      </c>
      <c r="H206" s="141">
        <v>2.52</v>
      </c>
      <c r="I206" s="142"/>
      <c r="J206" s="143">
        <f>ROUND(I206*H206,2)</f>
        <v>0</v>
      </c>
      <c r="K206" s="139" t="s">
        <v>167</v>
      </c>
      <c r="L206" s="33"/>
      <c r="M206" s="144" t="s">
        <v>1</v>
      </c>
      <c r="N206" s="145" t="s">
        <v>48</v>
      </c>
      <c r="P206" s="146">
        <f>O206*H206</f>
        <v>0</v>
      </c>
      <c r="Q206" s="146">
        <v>1.8907700000000001</v>
      </c>
      <c r="R206" s="146">
        <f>Q206*H206</f>
        <v>4.7647404</v>
      </c>
      <c r="S206" s="146">
        <v>0</v>
      </c>
      <c r="T206" s="147">
        <f>S206*H206</f>
        <v>0</v>
      </c>
      <c r="AR206" s="148" t="s">
        <v>168</v>
      </c>
      <c r="AT206" s="148" t="s">
        <v>163</v>
      </c>
      <c r="AU206" s="148" t="s">
        <v>92</v>
      </c>
      <c r="AY206" s="17" t="s">
        <v>161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7" t="s">
        <v>90</v>
      </c>
      <c r="BK206" s="149">
        <f>ROUND(I206*H206,2)</f>
        <v>0</v>
      </c>
      <c r="BL206" s="17" t="s">
        <v>168</v>
      </c>
      <c r="BM206" s="148" t="s">
        <v>3000</v>
      </c>
    </row>
    <row r="207" spans="2:65" s="13" customFormat="1" ht="11.25">
      <c r="B207" s="157"/>
      <c r="D207" s="151" t="s">
        <v>170</v>
      </c>
      <c r="E207" s="158" t="s">
        <v>1</v>
      </c>
      <c r="F207" s="159" t="s">
        <v>3001</v>
      </c>
      <c r="H207" s="160">
        <v>2.52</v>
      </c>
      <c r="I207" s="161"/>
      <c r="L207" s="157"/>
      <c r="M207" s="162"/>
      <c r="T207" s="163"/>
      <c r="AT207" s="158" t="s">
        <v>170</v>
      </c>
      <c r="AU207" s="158" t="s">
        <v>92</v>
      </c>
      <c r="AV207" s="13" t="s">
        <v>92</v>
      </c>
      <c r="AW207" s="13" t="s">
        <v>39</v>
      </c>
      <c r="AX207" s="13" t="s">
        <v>90</v>
      </c>
      <c r="AY207" s="158" t="s">
        <v>161</v>
      </c>
    </row>
    <row r="208" spans="2:65" s="11" customFormat="1" ht="22.9" customHeight="1">
      <c r="B208" s="125"/>
      <c r="D208" s="126" t="s">
        <v>82</v>
      </c>
      <c r="E208" s="135" t="s">
        <v>185</v>
      </c>
      <c r="F208" s="135" t="s">
        <v>3002</v>
      </c>
      <c r="I208" s="128"/>
      <c r="J208" s="136">
        <f>BK208</f>
        <v>0</v>
      </c>
      <c r="L208" s="125"/>
      <c r="M208" s="130"/>
      <c r="P208" s="131">
        <f>SUM(P209:P224)</f>
        <v>0</v>
      </c>
      <c r="R208" s="131">
        <f>SUM(R209:R224)</f>
        <v>62.354246799999999</v>
      </c>
      <c r="T208" s="132">
        <f>SUM(T209:T224)</f>
        <v>0</v>
      </c>
      <c r="AR208" s="126" t="s">
        <v>90</v>
      </c>
      <c r="AT208" s="133" t="s">
        <v>82</v>
      </c>
      <c r="AU208" s="133" t="s">
        <v>90</v>
      </c>
      <c r="AY208" s="126" t="s">
        <v>161</v>
      </c>
      <c r="BK208" s="134">
        <f>SUM(BK209:BK224)</f>
        <v>0</v>
      </c>
    </row>
    <row r="209" spans="2:65" s="1" customFormat="1" ht="16.5" customHeight="1">
      <c r="B209" s="33"/>
      <c r="C209" s="137" t="s">
        <v>314</v>
      </c>
      <c r="D209" s="137" t="s">
        <v>163</v>
      </c>
      <c r="E209" s="138" t="s">
        <v>3003</v>
      </c>
      <c r="F209" s="139" t="s">
        <v>3004</v>
      </c>
      <c r="G209" s="140" t="s">
        <v>188</v>
      </c>
      <c r="H209" s="141">
        <v>3.6360000000000001</v>
      </c>
      <c r="I209" s="142"/>
      <c r="J209" s="143">
        <f>ROUND(I209*H209,2)</f>
        <v>0</v>
      </c>
      <c r="K209" s="139" t="s">
        <v>230</v>
      </c>
      <c r="L209" s="33"/>
      <c r="M209" s="144" t="s">
        <v>1</v>
      </c>
      <c r="N209" s="145" t="s">
        <v>48</v>
      </c>
      <c r="P209" s="146">
        <f>O209*H209</f>
        <v>0</v>
      </c>
      <c r="Q209" s="146">
        <v>0.125</v>
      </c>
      <c r="R209" s="146">
        <f>Q209*H209</f>
        <v>0.45450000000000002</v>
      </c>
      <c r="S209" s="146">
        <v>0</v>
      </c>
      <c r="T209" s="147">
        <f>S209*H209</f>
        <v>0</v>
      </c>
      <c r="AR209" s="148" t="s">
        <v>168</v>
      </c>
      <c r="AT209" s="148" t="s">
        <v>163</v>
      </c>
      <c r="AU209" s="148" t="s">
        <v>92</v>
      </c>
      <c r="AY209" s="17" t="s">
        <v>161</v>
      </c>
      <c r="BE209" s="149">
        <f>IF(N209="základní",J209,0)</f>
        <v>0</v>
      </c>
      <c r="BF209" s="149">
        <f>IF(N209="snížená",J209,0)</f>
        <v>0</v>
      </c>
      <c r="BG209" s="149">
        <f>IF(N209="zákl. přenesená",J209,0)</f>
        <v>0</v>
      </c>
      <c r="BH209" s="149">
        <f>IF(N209="sníž. přenesená",J209,0)</f>
        <v>0</v>
      </c>
      <c r="BI209" s="149">
        <f>IF(N209="nulová",J209,0)</f>
        <v>0</v>
      </c>
      <c r="BJ209" s="17" t="s">
        <v>90</v>
      </c>
      <c r="BK209" s="149">
        <f>ROUND(I209*H209,2)</f>
        <v>0</v>
      </c>
      <c r="BL209" s="17" t="s">
        <v>168</v>
      </c>
      <c r="BM209" s="148" t="s">
        <v>3005</v>
      </c>
    </row>
    <row r="210" spans="2:65" s="13" customFormat="1" ht="11.25">
      <c r="B210" s="157"/>
      <c r="D210" s="151" t="s">
        <v>170</v>
      </c>
      <c r="E210" s="158" t="s">
        <v>1</v>
      </c>
      <c r="F210" s="159" t="s">
        <v>3006</v>
      </c>
      <c r="H210" s="160">
        <v>3.6360000000000001</v>
      </c>
      <c r="I210" s="161"/>
      <c r="L210" s="157"/>
      <c r="M210" s="162"/>
      <c r="T210" s="163"/>
      <c r="AT210" s="158" t="s">
        <v>170</v>
      </c>
      <c r="AU210" s="158" t="s">
        <v>92</v>
      </c>
      <c r="AV210" s="13" t="s">
        <v>92</v>
      </c>
      <c r="AW210" s="13" t="s">
        <v>39</v>
      </c>
      <c r="AX210" s="13" t="s">
        <v>90</v>
      </c>
      <c r="AY210" s="158" t="s">
        <v>161</v>
      </c>
    </row>
    <row r="211" spans="2:65" s="1" customFormat="1" ht="16.5" customHeight="1">
      <c r="B211" s="33"/>
      <c r="C211" s="137" t="s">
        <v>319</v>
      </c>
      <c r="D211" s="137" t="s">
        <v>163</v>
      </c>
      <c r="E211" s="138" t="s">
        <v>3007</v>
      </c>
      <c r="F211" s="139" t="s">
        <v>3008</v>
      </c>
      <c r="G211" s="140" t="s">
        <v>188</v>
      </c>
      <c r="H211" s="141">
        <v>3.6</v>
      </c>
      <c r="I211" s="142"/>
      <c r="J211" s="143">
        <f>ROUND(I211*H211,2)</f>
        <v>0</v>
      </c>
      <c r="K211" s="139" t="s">
        <v>167</v>
      </c>
      <c r="L211" s="33"/>
      <c r="M211" s="144" t="s">
        <v>1</v>
      </c>
      <c r="N211" s="145" t="s">
        <v>48</v>
      </c>
      <c r="P211" s="146">
        <f>O211*H211</f>
        <v>0</v>
      </c>
      <c r="Q211" s="146">
        <v>0.23</v>
      </c>
      <c r="R211" s="146">
        <f>Q211*H211</f>
        <v>0.82800000000000007</v>
      </c>
      <c r="S211" s="146">
        <v>0</v>
      </c>
      <c r="T211" s="147">
        <f>S211*H211</f>
        <v>0</v>
      </c>
      <c r="AR211" s="148" t="s">
        <v>168</v>
      </c>
      <c r="AT211" s="148" t="s">
        <v>163</v>
      </c>
      <c r="AU211" s="148" t="s">
        <v>92</v>
      </c>
      <c r="AY211" s="17" t="s">
        <v>161</v>
      </c>
      <c r="BE211" s="149">
        <f>IF(N211="základní",J211,0)</f>
        <v>0</v>
      </c>
      <c r="BF211" s="149">
        <f>IF(N211="snížená",J211,0)</f>
        <v>0</v>
      </c>
      <c r="BG211" s="149">
        <f>IF(N211="zákl. přenesená",J211,0)</f>
        <v>0</v>
      </c>
      <c r="BH211" s="149">
        <f>IF(N211="sníž. přenesená",J211,0)</f>
        <v>0</v>
      </c>
      <c r="BI211" s="149">
        <f>IF(N211="nulová",J211,0)</f>
        <v>0</v>
      </c>
      <c r="BJ211" s="17" t="s">
        <v>90</v>
      </c>
      <c r="BK211" s="149">
        <f>ROUND(I211*H211,2)</f>
        <v>0</v>
      </c>
      <c r="BL211" s="17" t="s">
        <v>168</v>
      </c>
      <c r="BM211" s="148" t="s">
        <v>3009</v>
      </c>
    </row>
    <row r="212" spans="2:65" s="13" customFormat="1" ht="11.25">
      <c r="B212" s="157"/>
      <c r="D212" s="151" t="s">
        <v>170</v>
      </c>
      <c r="E212" s="158" t="s">
        <v>1</v>
      </c>
      <c r="F212" s="159" t="s">
        <v>2906</v>
      </c>
      <c r="H212" s="160">
        <v>3.6</v>
      </c>
      <c r="I212" s="161"/>
      <c r="L212" s="157"/>
      <c r="M212" s="162"/>
      <c r="T212" s="163"/>
      <c r="AT212" s="158" t="s">
        <v>170</v>
      </c>
      <c r="AU212" s="158" t="s">
        <v>92</v>
      </c>
      <c r="AV212" s="13" t="s">
        <v>92</v>
      </c>
      <c r="AW212" s="13" t="s">
        <v>39</v>
      </c>
      <c r="AX212" s="13" t="s">
        <v>90</v>
      </c>
      <c r="AY212" s="158" t="s">
        <v>161</v>
      </c>
    </row>
    <row r="213" spans="2:65" s="1" customFormat="1" ht="16.5" customHeight="1">
      <c r="B213" s="33"/>
      <c r="C213" s="137" t="s">
        <v>330</v>
      </c>
      <c r="D213" s="137" t="s">
        <v>163</v>
      </c>
      <c r="E213" s="138" t="s">
        <v>3010</v>
      </c>
      <c r="F213" s="139" t="s">
        <v>3011</v>
      </c>
      <c r="G213" s="140" t="s">
        <v>188</v>
      </c>
      <c r="H213" s="141">
        <v>83.863</v>
      </c>
      <c r="I213" s="142"/>
      <c r="J213" s="143">
        <f>ROUND(I213*H213,2)</f>
        <v>0</v>
      </c>
      <c r="K213" s="139" t="s">
        <v>167</v>
      </c>
      <c r="L213" s="33"/>
      <c r="M213" s="144" t="s">
        <v>1</v>
      </c>
      <c r="N213" s="145" t="s">
        <v>48</v>
      </c>
      <c r="P213" s="146">
        <f>O213*H213</f>
        <v>0</v>
      </c>
      <c r="Q213" s="146">
        <v>0.57499999999999996</v>
      </c>
      <c r="R213" s="146">
        <f>Q213*H213</f>
        <v>48.221224999999997</v>
      </c>
      <c r="S213" s="146">
        <v>0</v>
      </c>
      <c r="T213" s="147">
        <f>S213*H213</f>
        <v>0</v>
      </c>
      <c r="AR213" s="148" t="s">
        <v>168</v>
      </c>
      <c r="AT213" s="148" t="s">
        <v>163</v>
      </c>
      <c r="AU213" s="148" t="s">
        <v>92</v>
      </c>
      <c r="AY213" s="17" t="s">
        <v>161</v>
      </c>
      <c r="BE213" s="149">
        <f>IF(N213="základní",J213,0)</f>
        <v>0</v>
      </c>
      <c r="BF213" s="149">
        <f>IF(N213="snížená",J213,0)</f>
        <v>0</v>
      </c>
      <c r="BG213" s="149">
        <f>IF(N213="zákl. přenesená",J213,0)</f>
        <v>0</v>
      </c>
      <c r="BH213" s="149">
        <f>IF(N213="sníž. přenesená",J213,0)</f>
        <v>0</v>
      </c>
      <c r="BI213" s="149">
        <f>IF(N213="nulová",J213,0)</f>
        <v>0</v>
      </c>
      <c r="BJ213" s="17" t="s">
        <v>90</v>
      </c>
      <c r="BK213" s="149">
        <f>ROUND(I213*H213,2)</f>
        <v>0</v>
      </c>
      <c r="BL213" s="17" t="s">
        <v>168</v>
      </c>
      <c r="BM213" s="148" t="s">
        <v>3012</v>
      </c>
    </row>
    <row r="214" spans="2:65" s="13" customFormat="1" ht="11.25">
      <c r="B214" s="157"/>
      <c r="D214" s="151" t="s">
        <v>170</v>
      </c>
      <c r="E214" s="158" t="s">
        <v>1</v>
      </c>
      <c r="F214" s="159" t="s">
        <v>3013</v>
      </c>
      <c r="H214" s="160">
        <v>3.6</v>
      </c>
      <c r="I214" s="161"/>
      <c r="L214" s="157"/>
      <c r="M214" s="162"/>
      <c r="T214" s="163"/>
      <c r="AT214" s="158" t="s">
        <v>170</v>
      </c>
      <c r="AU214" s="158" t="s">
        <v>92</v>
      </c>
      <c r="AV214" s="13" t="s">
        <v>92</v>
      </c>
      <c r="AW214" s="13" t="s">
        <v>39</v>
      </c>
      <c r="AX214" s="13" t="s">
        <v>83</v>
      </c>
      <c r="AY214" s="158" t="s">
        <v>161</v>
      </c>
    </row>
    <row r="215" spans="2:65" s="13" customFormat="1" ht="33.75">
      <c r="B215" s="157"/>
      <c r="D215" s="151" t="s">
        <v>170</v>
      </c>
      <c r="E215" s="158" t="s">
        <v>1</v>
      </c>
      <c r="F215" s="159" t="s">
        <v>3014</v>
      </c>
      <c r="H215" s="160">
        <v>80.263000000000005</v>
      </c>
      <c r="I215" s="161"/>
      <c r="L215" s="157"/>
      <c r="M215" s="162"/>
      <c r="T215" s="163"/>
      <c r="AT215" s="158" t="s">
        <v>170</v>
      </c>
      <c r="AU215" s="158" t="s">
        <v>92</v>
      </c>
      <c r="AV215" s="13" t="s">
        <v>92</v>
      </c>
      <c r="AW215" s="13" t="s">
        <v>39</v>
      </c>
      <c r="AX215" s="13" t="s">
        <v>83</v>
      </c>
      <c r="AY215" s="158" t="s">
        <v>161</v>
      </c>
    </row>
    <row r="216" spans="2:65" s="14" customFormat="1" ht="11.25">
      <c r="B216" s="167"/>
      <c r="D216" s="151" t="s">
        <v>170</v>
      </c>
      <c r="E216" s="168" t="s">
        <v>1</v>
      </c>
      <c r="F216" s="169" t="s">
        <v>237</v>
      </c>
      <c r="H216" s="170">
        <v>83.863</v>
      </c>
      <c r="I216" s="171"/>
      <c r="L216" s="167"/>
      <c r="M216" s="172"/>
      <c r="T216" s="173"/>
      <c r="AT216" s="168" t="s">
        <v>170</v>
      </c>
      <c r="AU216" s="168" t="s">
        <v>92</v>
      </c>
      <c r="AV216" s="14" t="s">
        <v>168</v>
      </c>
      <c r="AW216" s="14" t="s">
        <v>39</v>
      </c>
      <c r="AX216" s="14" t="s">
        <v>90</v>
      </c>
      <c r="AY216" s="168" t="s">
        <v>161</v>
      </c>
    </row>
    <row r="217" spans="2:65" s="1" customFormat="1" ht="33" customHeight="1">
      <c r="B217" s="33"/>
      <c r="C217" s="137" t="s">
        <v>333</v>
      </c>
      <c r="D217" s="137" t="s">
        <v>163</v>
      </c>
      <c r="E217" s="138" t="s">
        <v>3015</v>
      </c>
      <c r="F217" s="139" t="s">
        <v>3016</v>
      </c>
      <c r="G217" s="140" t="s">
        <v>188</v>
      </c>
      <c r="H217" s="141">
        <v>53.003999999999998</v>
      </c>
      <c r="I217" s="142"/>
      <c r="J217" s="143">
        <f>ROUND(I217*H217,2)</f>
        <v>0</v>
      </c>
      <c r="K217" s="139" t="s">
        <v>167</v>
      </c>
      <c r="L217" s="33"/>
      <c r="M217" s="144" t="s">
        <v>1</v>
      </c>
      <c r="N217" s="145" t="s">
        <v>48</v>
      </c>
      <c r="P217" s="146">
        <f>O217*H217</f>
        <v>0</v>
      </c>
      <c r="Q217" s="146">
        <v>0.20745</v>
      </c>
      <c r="R217" s="146">
        <f>Q217*H217</f>
        <v>10.9956798</v>
      </c>
      <c r="S217" s="146">
        <v>0</v>
      </c>
      <c r="T217" s="147">
        <f>S217*H217</f>
        <v>0</v>
      </c>
      <c r="AR217" s="148" t="s">
        <v>168</v>
      </c>
      <c r="AT217" s="148" t="s">
        <v>163</v>
      </c>
      <c r="AU217" s="148" t="s">
        <v>92</v>
      </c>
      <c r="AY217" s="17" t="s">
        <v>161</v>
      </c>
      <c r="BE217" s="149">
        <f>IF(N217="základní",J217,0)</f>
        <v>0</v>
      </c>
      <c r="BF217" s="149">
        <f>IF(N217="snížená",J217,0)</f>
        <v>0</v>
      </c>
      <c r="BG217" s="149">
        <f>IF(N217="zákl. přenesená",J217,0)</f>
        <v>0</v>
      </c>
      <c r="BH217" s="149">
        <f>IF(N217="sníž. přenesená",J217,0)</f>
        <v>0</v>
      </c>
      <c r="BI217" s="149">
        <f>IF(N217="nulová",J217,0)</f>
        <v>0</v>
      </c>
      <c r="BJ217" s="17" t="s">
        <v>90</v>
      </c>
      <c r="BK217" s="149">
        <f>ROUND(I217*H217,2)</f>
        <v>0</v>
      </c>
      <c r="BL217" s="17" t="s">
        <v>168</v>
      </c>
      <c r="BM217" s="148" t="s">
        <v>3017</v>
      </c>
    </row>
    <row r="218" spans="2:65" s="13" customFormat="1" ht="11.25">
      <c r="B218" s="157"/>
      <c r="D218" s="151" t="s">
        <v>170</v>
      </c>
      <c r="E218" s="158" t="s">
        <v>1</v>
      </c>
      <c r="F218" s="159" t="s">
        <v>3018</v>
      </c>
      <c r="H218" s="160">
        <v>7.2</v>
      </c>
      <c r="I218" s="161"/>
      <c r="L218" s="157"/>
      <c r="M218" s="162"/>
      <c r="T218" s="163"/>
      <c r="AT218" s="158" t="s">
        <v>170</v>
      </c>
      <c r="AU218" s="158" t="s">
        <v>92</v>
      </c>
      <c r="AV218" s="13" t="s">
        <v>92</v>
      </c>
      <c r="AW218" s="13" t="s">
        <v>39</v>
      </c>
      <c r="AX218" s="13" t="s">
        <v>83</v>
      </c>
      <c r="AY218" s="158" t="s">
        <v>161</v>
      </c>
    </row>
    <row r="219" spans="2:65" s="13" customFormat="1" ht="11.25">
      <c r="B219" s="157"/>
      <c r="D219" s="151" t="s">
        <v>170</v>
      </c>
      <c r="E219" s="158" t="s">
        <v>1</v>
      </c>
      <c r="F219" s="159" t="s">
        <v>3019</v>
      </c>
      <c r="H219" s="160">
        <v>45.804000000000002</v>
      </c>
      <c r="I219" s="161"/>
      <c r="L219" s="157"/>
      <c r="M219" s="162"/>
      <c r="T219" s="163"/>
      <c r="AT219" s="158" t="s">
        <v>170</v>
      </c>
      <c r="AU219" s="158" t="s">
        <v>92</v>
      </c>
      <c r="AV219" s="13" t="s">
        <v>92</v>
      </c>
      <c r="AW219" s="13" t="s">
        <v>39</v>
      </c>
      <c r="AX219" s="13" t="s">
        <v>83</v>
      </c>
      <c r="AY219" s="158" t="s">
        <v>161</v>
      </c>
    </row>
    <row r="220" spans="2:65" s="14" customFormat="1" ht="11.25">
      <c r="B220" s="167"/>
      <c r="D220" s="151" t="s">
        <v>170</v>
      </c>
      <c r="E220" s="168" t="s">
        <v>1</v>
      </c>
      <c r="F220" s="169" t="s">
        <v>237</v>
      </c>
      <c r="H220" s="170">
        <v>53.004000000000005</v>
      </c>
      <c r="I220" s="171"/>
      <c r="L220" s="167"/>
      <c r="M220" s="172"/>
      <c r="T220" s="173"/>
      <c r="AT220" s="168" t="s">
        <v>170</v>
      </c>
      <c r="AU220" s="168" t="s">
        <v>92</v>
      </c>
      <c r="AV220" s="14" t="s">
        <v>168</v>
      </c>
      <c r="AW220" s="14" t="s">
        <v>39</v>
      </c>
      <c r="AX220" s="14" t="s">
        <v>90</v>
      </c>
      <c r="AY220" s="168" t="s">
        <v>161</v>
      </c>
    </row>
    <row r="221" spans="2:65" s="1" customFormat="1" ht="24.2" customHeight="1">
      <c r="B221" s="33"/>
      <c r="C221" s="137" t="s">
        <v>337</v>
      </c>
      <c r="D221" s="137" t="s">
        <v>163</v>
      </c>
      <c r="E221" s="138" t="s">
        <v>3020</v>
      </c>
      <c r="F221" s="139" t="s">
        <v>3021</v>
      </c>
      <c r="G221" s="140" t="s">
        <v>301</v>
      </c>
      <c r="H221" s="141">
        <v>185</v>
      </c>
      <c r="I221" s="142"/>
      <c r="J221" s="143">
        <f>ROUND(I221*H221,2)</f>
        <v>0</v>
      </c>
      <c r="K221" s="139" t="s">
        <v>167</v>
      </c>
      <c r="L221" s="33"/>
      <c r="M221" s="144" t="s">
        <v>1</v>
      </c>
      <c r="N221" s="145" t="s">
        <v>48</v>
      </c>
      <c r="P221" s="146">
        <f>O221*H221</f>
        <v>0</v>
      </c>
      <c r="Q221" s="146">
        <v>8.2900000000000005E-3</v>
      </c>
      <c r="R221" s="146">
        <f>Q221*H221</f>
        <v>1.5336500000000002</v>
      </c>
      <c r="S221" s="146">
        <v>0</v>
      </c>
      <c r="T221" s="147">
        <f>S221*H221</f>
        <v>0</v>
      </c>
      <c r="AR221" s="148" t="s">
        <v>168</v>
      </c>
      <c r="AT221" s="148" t="s">
        <v>163</v>
      </c>
      <c r="AU221" s="148" t="s">
        <v>92</v>
      </c>
      <c r="AY221" s="17" t="s">
        <v>161</v>
      </c>
      <c r="BE221" s="149">
        <f>IF(N221="základní",J221,0)</f>
        <v>0</v>
      </c>
      <c r="BF221" s="149">
        <f>IF(N221="snížená",J221,0)</f>
        <v>0</v>
      </c>
      <c r="BG221" s="149">
        <f>IF(N221="zákl. přenesená",J221,0)</f>
        <v>0</v>
      </c>
      <c r="BH221" s="149">
        <f>IF(N221="sníž. přenesená",J221,0)</f>
        <v>0</v>
      </c>
      <c r="BI221" s="149">
        <f>IF(N221="nulová",J221,0)</f>
        <v>0</v>
      </c>
      <c r="BJ221" s="17" t="s">
        <v>90</v>
      </c>
      <c r="BK221" s="149">
        <f>ROUND(I221*H221,2)</f>
        <v>0</v>
      </c>
      <c r="BL221" s="17" t="s">
        <v>168</v>
      </c>
      <c r="BM221" s="148" t="s">
        <v>3022</v>
      </c>
    </row>
    <row r="222" spans="2:65" s="13" customFormat="1" ht="22.5">
      <c r="B222" s="157"/>
      <c r="D222" s="151" t="s">
        <v>170</v>
      </c>
      <c r="E222" s="158" t="s">
        <v>1</v>
      </c>
      <c r="F222" s="159" t="s">
        <v>3023</v>
      </c>
      <c r="H222" s="160">
        <v>185</v>
      </c>
      <c r="I222" s="161"/>
      <c r="L222" s="157"/>
      <c r="M222" s="162"/>
      <c r="T222" s="163"/>
      <c r="AT222" s="158" t="s">
        <v>170</v>
      </c>
      <c r="AU222" s="158" t="s">
        <v>92</v>
      </c>
      <c r="AV222" s="13" t="s">
        <v>92</v>
      </c>
      <c r="AW222" s="13" t="s">
        <v>39</v>
      </c>
      <c r="AX222" s="13" t="s">
        <v>90</v>
      </c>
      <c r="AY222" s="158" t="s">
        <v>161</v>
      </c>
    </row>
    <row r="223" spans="2:65" s="1" customFormat="1" ht="24.2" customHeight="1">
      <c r="B223" s="33"/>
      <c r="C223" s="137" t="s">
        <v>341</v>
      </c>
      <c r="D223" s="137" t="s">
        <v>163</v>
      </c>
      <c r="E223" s="138" t="s">
        <v>3024</v>
      </c>
      <c r="F223" s="139" t="s">
        <v>3025</v>
      </c>
      <c r="G223" s="140" t="s">
        <v>188</v>
      </c>
      <c r="H223" s="141">
        <v>3.6</v>
      </c>
      <c r="I223" s="142"/>
      <c r="J223" s="143">
        <f>ROUND(I223*H223,2)</f>
        <v>0</v>
      </c>
      <c r="K223" s="139" t="s">
        <v>167</v>
      </c>
      <c r="L223" s="33"/>
      <c r="M223" s="144" t="s">
        <v>1</v>
      </c>
      <c r="N223" s="145" t="s">
        <v>48</v>
      </c>
      <c r="P223" s="146">
        <f>O223*H223</f>
        <v>0</v>
      </c>
      <c r="Q223" s="146">
        <v>8.9219999999999994E-2</v>
      </c>
      <c r="R223" s="146">
        <f>Q223*H223</f>
        <v>0.32119199999999998</v>
      </c>
      <c r="S223" s="146">
        <v>0</v>
      </c>
      <c r="T223" s="147">
        <f>S223*H223</f>
        <v>0</v>
      </c>
      <c r="AR223" s="148" t="s">
        <v>168</v>
      </c>
      <c r="AT223" s="148" t="s">
        <v>163</v>
      </c>
      <c r="AU223" s="148" t="s">
        <v>92</v>
      </c>
      <c r="AY223" s="17" t="s">
        <v>161</v>
      </c>
      <c r="BE223" s="149">
        <f>IF(N223="základní",J223,0)</f>
        <v>0</v>
      </c>
      <c r="BF223" s="149">
        <f>IF(N223="snížená",J223,0)</f>
        <v>0</v>
      </c>
      <c r="BG223" s="149">
        <f>IF(N223="zákl. přenesená",J223,0)</f>
        <v>0</v>
      </c>
      <c r="BH223" s="149">
        <f>IF(N223="sníž. přenesená",J223,0)</f>
        <v>0</v>
      </c>
      <c r="BI223" s="149">
        <f>IF(N223="nulová",J223,0)</f>
        <v>0</v>
      </c>
      <c r="BJ223" s="17" t="s">
        <v>90</v>
      </c>
      <c r="BK223" s="149">
        <f>ROUND(I223*H223,2)</f>
        <v>0</v>
      </c>
      <c r="BL223" s="17" t="s">
        <v>168</v>
      </c>
      <c r="BM223" s="148" t="s">
        <v>3026</v>
      </c>
    </row>
    <row r="224" spans="2:65" s="13" customFormat="1" ht="11.25">
      <c r="B224" s="157"/>
      <c r="D224" s="151" t="s">
        <v>170</v>
      </c>
      <c r="E224" s="158" t="s">
        <v>1</v>
      </c>
      <c r="F224" s="159" t="s">
        <v>2906</v>
      </c>
      <c r="H224" s="160">
        <v>3.6</v>
      </c>
      <c r="I224" s="161"/>
      <c r="L224" s="157"/>
      <c r="M224" s="162"/>
      <c r="T224" s="163"/>
      <c r="AT224" s="158" t="s">
        <v>170</v>
      </c>
      <c r="AU224" s="158" t="s">
        <v>92</v>
      </c>
      <c r="AV224" s="13" t="s">
        <v>92</v>
      </c>
      <c r="AW224" s="13" t="s">
        <v>39</v>
      </c>
      <c r="AX224" s="13" t="s">
        <v>90</v>
      </c>
      <c r="AY224" s="158" t="s">
        <v>161</v>
      </c>
    </row>
    <row r="225" spans="2:65" s="11" customFormat="1" ht="22.9" customHeight="1">
      <c r="B225" s="125"/>
      <c r="D225" s="126" t="s">
        <v>82</v>
      </c>
      <c r="E225" s="135" t="s">
        <v>191</v>
      </c>
      <c r="F225" s="135" t="s">
        <v>318</v>
      </c>
      <c r="I225" s="128"/>
      <c r="J225" s="136">
        <f>BK225</f>
        <v>0</v>
      </c>
      <c r="L225" s="125"/>
      <c r="M225" s="130"/>
      <c r="P225" s="131">
        <f>SUM(P226:P230)</f>
        <v>0</v>
      </c>
      <c r="R225" s="131">
        <f>SUM(R226:R230)</f>
        <v>1.14198442</v>
      </c>
      <c r="T225" s="132">
        <f>SUM(T226:T230)</f>
        <v>0</v>
      </c>
      <c r="AR225" s="126" t="s">
        <v>90</v>
      </c>
      <c r="AT225" s="133" t="s">
        <v>82</v>
      </c>
      <c r="AU225" s="133" t="s">
        <v>90</v>
      </c>
      <c r="AY225" s="126" t="s">
        <v>161</v>
      </c>
      <c r="BK225" s="134">
        <f>SUM(BK226:BK230)</f>
        <v>0</v>
      </c>
    </row>
    <row r="226" spans="2:65" s="1" customFormat="1" ht="24.2" customHeight="1">
      <c r="B226" s="33"/>
      <c r="C226" s="137" t="s">
        <v>347</v>
      </c>
      <c r="D226" s="137" t="s">
        <v>163</v>
      </c>
      <c r="E226" s="138" t="s">
        <v>3027</v>
      </c>
      <c r="F226" s="139" t="s">
        <v>3028</v>
      </c>
      <c r="G226" s="140" t="s">
        <v>188</v>
      </c>
      <c r="H226" s="141">
        <v>31.39</v>
      </c>
      <c r="I226" s="142"/>
      <c r="J226" s="143">
        <f>ROUND(I226*H226,2)</f>
        <v>0</v>
      </c>
      <c r="K226" s="139" t="s">
        <v>167</v>
      </c>
      <c r="L226" s="33"/>
      <c r="M226" s="144" t="s">
        <v>1</v>
      </c>
      <c r="N226" s="145" t="s">
        <v>48</v>
      </c>
      <c r="P226" s="146">
        <f>O226*H226</f>
        <v>0</v>
      </c>
      <c r="Q226" s="146">
        <v>2.3630000000000002E-2</v>
      </c>
      <c r="R226" s="146">
        <f>Q226*H226</f>
        <v>0.74174570000000006</v>
      </c>
      <c r="S226" s="146">
        <v>0</v>
      </c>
      <c r="T226" s="147">
        <f>S226*H226</f>
        <v>0</v>
      </c>
      <c r="AR226" s="148" t="s">
        <v>168</v>
      </c>
      <c r="AT226" s="148" t="s">
        <v>163</v>
      </c>
      <c r="AU226" s="148" t="s">
        <v>92</v>
      </c>
      <c r="AY226" s="17" t="s">
        <v>161</v>
      </c>
      <c r="BE226" s="149">
        <f>IF(N226="základní",J226,0)</f>
        <v>0</v>
      </c>
      <c r="BF226" s="149">
        <f>IF(N226="snížená",J226,0)</f>
        <v>0</v>
      </c>
      <c r="BG226" s="149">
        <f>IF(N226="zákl. přenesená",J226,0)</f>
        <v>0</v>
      </c>
      <c r="BH226" s="149">
        <f>IF(N226="sníž. přenesená",J226,0)</f>
        <v>0</v>
      </c>
      <c r="BI226" s="149">
        <f>IF(N226="nulová",J226,0)</f>
        <v>0</v>
      </c>
      <c r="BJ226" s="17" t="s">
        <v>90</v>
      </c>
      <c r="BK226" s="149">
        <f>ROUND(I226*H226,2)</f>
        <v>0</v>
      </c>
      <c r="BL226" s="17" t="s">
        <v>168</v>
      </c>
      <c r="BM226" s="148" t="s">
        <v>3029</v>
      </c>
    </row>
    <row r="227" spans="2:65" s="12" customFormat="1" ht="11.25">
      <c r="B227" s="150"/>
      <c r="D227" s="151" t="s">
        <v>170</v>
      </c>
      <c r="E227" s="152" t="s">
        <v>1</v>
      </c>
      <c r="F227" s="153" t="s">
        <v>2890</v>
      </c>
      <c r="H227" s="152" t="s">
        <v>1</v>
      </c>
      <c r="I227" s="154"/>
      <c r="L227" s="150"/>
      <c r="M227" s="155"/>
      <c r="T227" s="156"/>
      <c r="AT227" s="152" t="s">
        <v>170</v>
      </c>
      <c r="AU227" s="152" t="s">
        <v>92</v>
      </c>
      <c r="AV227" s="12" t="s">
        <v>90</v>
      </c>
      <c r="AW227" s="12" t="s">
        <v>39</v>
      </c>
      <c r="AX227" s="12" t="s">
        <v>83</v>
      </c>
      <c r="AY227" s="152" t="s">
        <v>161</v>
      </c>
    </row>
    <row r="228" spans="2:65" s="13" customFormat="1" ht="22.5">
      <c r="B228" s="157"/>
      <c r="D228" s="151" t="s">
        <v>170</v>
      </c>
      <c r="E228" s="158" t="s">
        <v>1</v>
      </c>
      <c r="F228" s="159" t="s">
        <v>2982</v>
      </c>
      <c r="H228" s="160">
        <v>31.39</v>
      </c>
      <c r="I228" s="161"/>
      <c r="L228" s="157"/>
      <c r="M228" s="162"/>
      <c r="T228" s="163"/>
      <c r="AT228" s="158" t="s">
        <v>170</v>
      </c>
      <c r="AU228" s="158" t="s">
        <v>92</v>
      </c>
      <c r="AV228" s="13" t="s">
        <v>92</v>
      </c>
      <c r="AW228" s="13" t="s">
        <v>39</v>
      </c>
      <c r="AX228" s="13" t="s">
        <v>90</v>
      </c>
      <c r="AY228" s="158" t="s">
        <v>161</v>
      </c>
    </row>
    <row r="229" spans="2:65" s="1" customFormat="1" ht="24.2" customHeight="1">
      <c r="B229" s="33"/>
      <c r="C229" s="137" t="s">
        <v>351</v>
      </c>
      <c r="D229" s="137" t="s">
        <v>163</v>
      </c>
      <c r="E229" s="138" t="s">
        <v>3030</v>
      </c>
      <c r="F229" s="139" t="s">
        <v>3031</v>
      </c>
      <c r="G229" s="140" t="s">
        <v>188</v>
      </c>
      <c r="H229" s="141">
        <v>61.012</v>
      </c>
      <c r="I229" s="142"/>
      <c r="J229" s="143">
        <f>ROUND(I229*H229,2)</f>
        <v>0</v>
      </c>
      <c r="K229" s="139" t="s">
        <v>230</v>
      </c>
      <c r="L229" s="33"/>
      <c r="M229" s="144" t="s">
        <v>1</v>
      </c>
      <c r="N229" s="145" t="s">
        <v>48</v>
      </c>
      <c r="P229" s="146">
        <f>O229*H229</f>
        <v>0</v>
      </c>
      <c r="Q229" s="146">
        <v>6.5599999999999999E-3</v>
      </c>
      <c r="R229" s="146">
        <f>Q229*H229</f>
        <v>0.40023871999999999</v>
      </c>
      <c r="S229" s="146">
        <v>0</v>
      </c>
      <c r="T229" s="147">
        <f>S229*H229</f>
        <v>0</v>
      </c>
      <c r="AR229" s="148" t="s">
        <v>168</v>
      </c>
      <c r="AT229" s="148" t="s">
        <v>163</v>
      </c>
      <c r="AU229" s="148" t="s">
        <v>92</v>
      </c>
      <c r="AY229" s="17" t="s">
        <v>161</v>
      </c>
      <c r="BE229" s="149">
        <f>IF(N229="základní",J229,0)</f>
        <v>0</v>
      </c>
      <c r="BF229" s="149">
        <f>IF(N229="snížená",J229,0)</f>
        <v>0</v>
      </c>
      <c r="BG229" s="149">
        <f>IF(N229="zákl. přenesená",J229,0)</f>
        <v>0</v>
      </c>
      <c r="BH229" s="149">
        <f>IF(N229="sníž. přenesená",J229,0)</f>
        <v>0</v>
      </c>
      <c r="BI229" s="149">
        <f>IF(N229="nulová",J229,0)</f>
        <v>0</v>
      </c>
      <c r="BJ229" s="17" t="s">
        <v>90</v>
      </c>
      <c r="BK229" s="149">
        <f>ROUND(I229*H229,2)</f>
        <v>0</v>
      </c>
      <c r="BL229" s="17" t="s">
        <v>168</v>
      </c>
      <c r="BM229" s="148" t="s">
        <v>3032</v>
      </c>
    </row>
    <row r="230" spans="2:65" s="13" customFormat="1" ht="22.5">
      <c r="B230" s="157"/>
      <c r="D230" s="151" t="s">
        <v>170</v>
      </c>
      <c r="E230" s="158" t="s">
        <v>1</v>
      </c>
      <c r="F230" s="159" t="s">
        <v>3033</v>
      </c>
      <c r="H230" s="160">
        <v>61.012</v>
      </c>
      <c r="I230" s="161"/>
      <c r="L230" s="157"/>
      <c r="M230" s="162"/>
      <c r="T230" s="163"/>
      <c r="AT230" s="158" t="s">
        <v>170</v>
      </c>
      <c r="AU230" s="158" t="s">
        <v>92</v>
      </c>
      <c r="AV230" s="13" t="s">
        <v>92</v>
      </c>
      <c r="AW230" s="13" t="s">
        <v>39</v>
      </c>
      <c r="AX230" s="13" t="s">
        <v>90</v>
      </c>
      <c r="AY230" s="158" t="s">
        <v>161</v>
      </c>
    </row>
    <row r="231" spans="2:65" s="11" customFormat="1" ht="22.9" customHeight="1">
      <c r="B231" s="125"/>
      <c r="D231" s="126" t="s">
        <v>82</v>
      </c>
      <c r="E231" s="135" t="s">
        <v>203</v>
      </c>
      <c r="F231" s="135" t="s">
        <v>3034</v>
      </c>
      <c r="I231" s="128"/>
      <c r="J231" s="136">
        <f>BK231</f>
        <v>0</v>
      </c>
      <c r="L231" s="125"/>
      <c r="M231" s="130"/>
      <c r="P231" s="131">
        <f>P232</f>
        <v>0</v>
      </c>
      <c r="R231" s="131">
        <f>R232</f>
        <v>0.2838</v>
      </c>
      <c r="T231" s="132">
        <f>T232</f>
        <v>0</v>
      </c>
      <c r="AR231" s="126" t="s">
        <v>90</v>
      </c>
      <c r="AT231" s="133" t="s">
        <v>82</v>
      </c>
      <c r="AU231" s="133" t="s">
        <v>90</v>
      </c>
      <c r="AY231" s="126" t="s">
        <v>161</v>
      </c>
      <c r="BK231" s="134">
        <f>BK232</f>
        <v>0</v>
      </c>
    </row>
    <row r="232" spans="2:65" s="1" customFormat="1" ht="33" customHeight="1">
      <c r="B232" s="33"/>
      <c r="C232" s="137" t="s">
        <v>354</v>
      </c>
      <c r="D232" s="137" t="s">
        <v>163</v>
      </c>
      <c r="E232" s="138" t="s">
        <v>3035</v>
      </c>
      <c r="F232" s="139" t="s">
        <v>3036</v>
      </c>
      <c r="G232" s="140" t="s">
        <v>245</v>
      </c>
      <c r="H232" s="141">
        <v>1</v>
      </c>
      <c r="I232" s="142"/>
      <c r="J232" s="143">
        <f>ROUND(I232*H232,2)</f>
        <v>0</v>
      </c>
      <c r="K232" s="139" t="s">
        <v>230</v>
      </c>
      <c r="L232" s="33"/>
      <c r="M232" s="144" t="s">
        <v>1</v>
      </c>
      <c r="N232" s="145" t="s">
        <v>48</v>
      </c>
      <c r="P232" s="146">
        <f>O232*H232</f>
        <v>0</v>
      </c>
      <c r="Q232" s="146">
        <v>0.2838</v>
      </c>
      <c r="R232" s="146">
        <f>Q232*H232</f>
        <v>0.2838</v>
      </c>
      <c r="S232" s="146">
        <v>0</v>
      </c>
      <c r="T232" s="147">
        <f>S232*H232</f>
        <v>0</v>
      </c>
      <c r="AR232" s="148" t="s">
        <v>168</v>
      </c>
      <c r="AT232" s="148" t="s">
        <v>163</v>
      </c>
      <c r="AU232" s="148" t="s">
        <v>92</v>
      </c>
      <c r="AY232" s="17" t="s">
        <v>161</v>
      </c>
      <c r="BE232" s="149">
        <f>IF(N232="základní",J232,0)</f>
        <v>0</v>
      </c>
      <c r="BF232" s="149">
        <f>IF(N232="snížená",J232,0)</f>
        <v>0</v>
      </c>
      <c r="BG232" s="149">
        <f>IF(N232="zákl. přenesená",J232,0)</f>
        <v>0</v>
      </c>
      <c r="BH232" s="149">
        <f>IF(N232="sníž. přenesená",J232,0)</f>
        <v>0</v>
      </c>
      <c r="BI232" s="149">
        <f>IF(N232="nulová",J232,0)</f>
        <v>0</v>
      </c>
      <c r="BJ232" s="17" t="s">
        <v>90</v>
      </c>
      <c r="BK232" s="149">
        <f>ROUND(I232*H232,2)</f>
        <v>0</v>
      </c>
      <c r="BL232" s="17" t="s">
        <v>168</v>
      </c>
      <c r="BM232" s="148" t="s">
        <v>3037</v>
      </c>
    </row>
    <row r="233" spans="2:65" s="11" customFormat="1" ht="22.9" customHeight="1">
      <c r="B233" s="125"/>
      <c r="D233" s="126" t="s">
        <v>82</v>
      </c>
      <c r="E233" s="135" t="s">
        <v>208</v>
      </c>
      <c r="F233" s="135" t="s">
        <v>567</v>
      </c>
      <c r="I233" s="128"/>
      <c r="J233" s="136">
        <f>BK233</f>
        <v>0</v>
      </c>
      <c r="L233" s="125"/>
      <c r="M233" s="130"/>
      <c r="P233" s="131">
        <f>SUM(P234:P253)</f>
        <v>0</v>
      </c>
      <c r="R233" s="131">
        <f>SUM(R234:R253)</f>
        <v>21.43411485</v>
      </c>
      <c r="T233" s="132">
        <f>SUM(T234:T253)</f>
        <v>11.59756</v>
      </c>
      <c r="AR233" s="126" t="s">
        <v>90</v>
      </c>
      <c r="AT233" s="133" t="s">
        <v>82</v>
      </c>
      <c r="AU233" s="133" t="s">
        <v>90</v>
      </c>
      <c r="AY233" s="126" t="s">
        <v>161</v>
      </c>
      <c r="BK233" s="134">
        <f>SUM(BK234:BK253)</f>
        <v>0</v>
      </c>
    </row>
    <row r="234" spans="2:65" s="1" customFormat="1" ht="24.2" customHeight="1">
      <c r="B234" s="33"/>
      <c r="C234" s="137" t="s">
        <v>365</v>
      </c>
      <c r="D234" s="137" t="s">
        <v>163</v>
      </c>
      <c r="E234" s="138" t="s">
        <v>3038</v>
      </c>
      <c r="F234" s="139" t="s">
        <v>3039</v>
      </c>
      <c r="G234" s="140" t="s">
        <v>301</v>
      </c>
      <c r="H234" s="141">
        <v>15.695</v>
      </c>
      <c r="I234" s="142"/>
      <c r="J234" s="143">
        <f>ROUND(I234*H234,2)</f>
        <v>0</v>
      </c>
      <c r="K234" s="139" t="s">
        <v>167</v>
      </c>
      <c r="L234" s="33"/>
      <c r="M234" s="144" t="s">
        <v>1</v>
      </c>
      <c r="N234" s="145" t="s">
        <v>48</v>
      </c>
      <c r="P234" s="146">
        <f>O234*H234</f>
        <v>0</v>
      </c>
      <c r="Q234" s="146">
        <v>0</v>
      </c>
      <c r="R234" s="146">
        <f>Q234*H234</f>
        <v>0</v>
      </c>
      <c r="S234" s="146">
        <v>0</v>
      </c>
      <c r="T234" s="147">
        <f>S234*H234</f>
        <v>0</v>
      </c>
      <c r="AR234" s="148" t="s">
        <v>168</v>
      </c>
      <c r="AT234" s="148" t="s">
        <v>163</v>
      </c>
      <c r="AU234" s="148" t="s">
        <v>92</v>
      </c>
      <c r="AY234" s="17" t="s">
        <v>161</v>
      </c>
      <c r="BE234" s="149">
        <f>IF(N234="základní",J234,0)</f>
        <v>0</v>
      </c>
      <c r="BF234" s="149">
        <f>IF(N234="snížená",J234,0)</f>
        <v>0</v>
      </c>
      <c r="BG234" s="149">
        <f>IF(N234="zákl. přenesená",J234,0)</f>
        <v>0</v>
      </c>
      <c r="BH234" s="149">
        <f>IF(N234="sníž. přenesená",J234,0)</f>
        <v>0</v>
      </c>
      <c r="BI234" s="149">
        <f>IF(N234="nulová",J234,0)</f>
        <v>0</v>
      </c>
      <c r="BJ234" s="17" t="s">
        <v>90</v>
      </c>
      <c r="BK234" s="149">
        <f>ROUND(I234*H234,2)</f>
        <v>0</v>
      </c>
      <c r="BL234" s="17" t="s">
        <v>168</v>
      </c>
      <c r="BM234" s="148" t="s">
        <v>3040</v>
      </c>
    </row>
    <row r="235" spans="2:65" s="12" customFormat="1" ht="11.25">
      <c r="B235" s="150"/>
      <c r="D235" s="151" t="s">
        <v>170</v>
      </c>
      <c r="E235" s="152" t="s">
        <v>1</v>
      </c>
      <c r="F235" s="153" t="s">
        <v>2890</v>
      </c>
      <c r="H235" s="152" t="s">
        <v>1</v>
      </c>
      <c r="I235" s="154"/>
      <c r="L235" s="150"/>
      <c r="M235" s="155"/>
      <c r="T235" s="156"/>
      <c r="AT235" s="152" t="s">
        <v>170</v>
      </c>
      <c r="AU235" s="152" t="s">
        <v>92</v>
      </c>
      <c r="AV235" s="12" t="s">
        <v>90</v>
      </c>
      <c r="AW235" s="12" t="s">
        <v>39</v>
      </c>
      <c r="AX235" s="12" t="s">
        <v>83</v>
      </c>
      <c r="AY235" s="152" t="s">
        <v>161</v>
      </c>
    </row>
    <row r="236" spans="2:65" s="13" customFormat="1" ht="22.5">
      <c r="B236" s="157"/>
      <c r="D236" s="151" t="s">
        <v>170</v>
      </c>
      <c r="E236" s="158" t="s">
        <v>1</v>
      </c>
      <c r="F236" s="159" t="s">
        <v>3041</v>
      </c>
      <c r="H236" s="160">
        <v>15.695</v>
      </c>
      <c r="I236" s="161"/>
      <c r="L236" s="157"/>
      <c r="M236" s="162"/>
      <c r="T236" s="163"/>
      <c r="AT236" s="158" t="s">
        <v>170</v>
      </c>
      <c r="AU236" s="158" t="s">
        <v>92</v>
      </c>
      <c r="AV236" s="13" t="s">
        <v>92</v>
      </c>
      <c r="AW236" s="13" t="s">
        <v>39</v>
      </c>
      <c r="AX236" s="13" t="s">
        <v>90</v>
      </c>
      <c r="AY236" s="158" t="s">
        <v>161</v>
      </c>
    </row>
    <row r="237" spans="2:65" s="1" customFormat="1" ht="21.75" customHeight="1">
      <c r="B237" s="33"/>
      <c r="C237" s="137" t="s">
        <v>368</v>
      </c>
      <c r="D237" s="137" t="s">
        <v>163</v>
      </c>
      <c r="E237" s="138" t="s">
        <v>617</v>
      </c>
      <c r="F237" s="139" t="s">
        <v>618</v>
      </c>
      <c r="G237" s="140" t="s">
        <v>188</v>
      </c>
      <c r="H237" s="141">
        <v>31.39</v>
      </c>
      <c r="I237" s="142"/>
      <c r="J237" s="143">
        <f>ROUND(I237*H237,2)</f>
        <v>0</v>
      </c>
      <c r="K237" s="139" t="s">
        <v>167</v>
      </c>
      <c r="L237" s="33"/>
      <c r="M237" s="144" t="s">
        <v>1</v>
      </c>
      <c r="N237" s="145" t="s">
        <v>48</v>
      </c>
      <c r="P237" s="146">
        <f>O237*H237</f>
        <v>0</v>
      </c>
      <c r="Q237" s="146">
        <v>0</v>
      </c>
      <c r="R237" s="146">
        <f>Q237*H237</f>
        <v>0</v>
      </c>
      <c r="S237" s="146">
        <v>0.20799999999999999</v>
      </c>
      <c r="T237" s="147">
        <f>S237*H237</f>
        <v>6.5291199999999998</v>
      </c>
      <c r="AR237" s="148" t="s">
        <v>168</v>
      </c>
      <c r="AT237" s="148" t="s">
        <v>163</v>
      </c>
      <c r="AU237" s="148" t="s">
        <v>92</v>
      </c>
      <c r="AY237" s="17" t="s">
        <v>161</v>
      </c>
      <c r="BE237" s="149">
        <f>IF(N237="základní",J237,0)</f>
        <v>0</v>
      </c>
      <c r="BF237" s="149">
        <f>IF(N237="snížená",J237,0)</f>
        <v>0</v>
      </c>
      <c r="BG237" s="149">
        <f>IF(N237="zákl. přenesená",J237,0)</f>
        <v>0</v>
      </c>
      <c r="BH237" s="149">
        <f>IF(N237="sníž. přenesená",J237,0)</f>
        <v>0</v>
      </c>
      <c r="BI237" s="149">
        <f>IF(N237="nulová",J237,0)</f>
        <v>0</v>
      </c>
      <c r="BJ237" s="17" t="s">
        <v>90</v>
      </c>
      <c r="BK237" s="149">
        <f>ROUND(I237*H237,2)</f>
        <v>0</v>
      </c>
      <c r="BL237" s="17" t="s">
        <v>168</v>
      </c>
      <c r="BM237" s="148" t="s">
        <v>3042</v>
      </c>
    </row>
    <row r="238" spans="2:65" s="12" customFormat="1" ht="11.25">
      <c r="B238" s="150"/>
      <c r="D238" s="151" t="s">
        <v>170</v>
      </c>
      <c r="E238" s="152" t="s">
        <v>1</v>
      </c>
      <c r="F238" s="153" t="s">
        <v>2890</v>
      </c>
      <c r="H238" s="152" t="s">
        <v>1</v>
      </c>
      <c r="I238" s="154"/>
      <c r="L238" s="150"/>
      <c r="M238" s="155"/>
      <c r="T238" s="156"/>
      <c r="AT238" s="152" t="s">
        <v>170</v>
      </c>
      <c r="AU238" s="152" t="s">
        <v>92</v>
      </c>
      <c r="AV238" s="12" t="s">
        <v>90</v>
      </c>
      <c r="AW238" s="12" t="s">
        <v>39</v>
      </c>
      <c r="AX238" s="12" t="s">
        <v>83</v>
      </c>
      <c r="AY238" s="152" t="s">
        <v>161</v>
      </c>
    </row>
    <row r="239" spans="2:65" s="13" customFormat="1" ht="22.5">
      <c r="B239" s="157"/>
      <c r="D239" s="151" t="s">
        <v>170</v>
      </c>
      <c r="E239" s="158" t="s">
        <v>1</v>
      </c>
      <c r="F239" s="159" t="s">
        <v>2982</v>
      </c>
      <c r="H239" s="160">
        <v>31.39</v>
      </c>
      <c r="I239" s="161"/>
      <c r="L239" s="157"/>
      <c r="M239" s="162"/>
      <c r="T239" s="163"/>
      <c r="AT239" s="158" t="s">
        <v>170</v>
      </c>
      <c r="AU239" s="158" t="s">
        <v>92</v>
      </c>
      <c r="AV239" s="13" t="s">
        <v>92</v>
      </c>
      <c r="AW239" s="13" t="s">
        <v>39</v>
      </c>
      <c r="AX239" s="13" t="s">
        <v>90</v>
      </c>
      <c r="AY239" s="158" t="s">
        <v>161</v>
      </c>
    </row>
    <row r="240" spans="2:65" s="1" customFormat="1" ht="16.5" customHeight="1">
      <c r="B240" s="33"/>
      <c r="C240" s="137" t="s">
        <v>29</v>
      </c>
      <c r="D240" s="137" t="s">
        <v>163</v>
      </c>
      <c r="E240" s="138" t="s">
        <v>3043</v>
      </c>
      <c r="F240" s="139" t="s">
        <v>3044</v>
      </c>
      <c r="G240" s="140" t="s">
        <v>245</v>
      </c>
      <c r="H240" s="141">
        <v>253.37200000000001</v>
      </c>
      <c r="I240" s="142"/>
      <c r="J240" s="143">
        <f>ROUND(I240*H240,2)</f>
        <v>0</v>
      </c>
      <c r="K240" s="139" t="s">
        <v>230</v>
      </c>
      <c r="L240" s="33"/>
      <c r="M240" s="144" t="s">
        <v>1</v>
      </c>
      <c r="N240" s="145" t="s">
        <v>48</v>
      </c>
      <c r="P240" s="146">
        <f>O240*H240</f>
        <v>0</v>
      </c>
      <c r="Q240" s="146">
        <v>1.4999999999999999E-2</v>
      </c>
      <c r="R240" s="146">
        <f>Q240*H240</f>
        <v>3.8005800000000001</v>
      </c>
      <c r="S240" s="146">
        <v>0</v>
      </c>
      <c r="T240" s="147">
        <f>S240*H240</f>
        <v>0</v>
      </c>
      <c r="AR240" s="148" t="s">
        <v>168</v>
      </c>
      <c r="AT240" s="148" t="s">
        <v>163</v>
      </c>
      <c r="AU240" s="148" t="s">
        <v>92</v>
      </c>
      <c r="AY240" s="17" t="s">
        <v>161</v>
      </c>
      <c r="BE240" s="149">
        <f>IF(N240="základní",J240,0)</f>
        <v>0</v>
      </c>
      <c r="BF240" s="149">
        <f>IF(N240="snížená",J240,0)</f>
        <v>0</v>
      </c>
      <c r="BG240" s="149">
        <f>IF(N240="zákl. přenesená",J240,0)</f>
        <v>0</v>
      </c>
      <c r="BH240" s="149">
        <f>IF(N240="sníž. přenesená",J240,0)</f>
        <v>0</v>
      </c>
      <c r="BI240" s="149">
        <f>IF(N240="nulová",J240,0)</f>
        <v>0</v>
      </c>
      <c r="BJ240" s="17" t="s">
        <v>90</v>
      </c>
      <c r="BK240" s="149">
        <f>ROUND(I240*H240,2)</f>
        <v>0</v>
      </c>
      <c r="BL240" s="17" t="s">
        <v>168</v>
      </c>
      <c r="BM240" s="148" t="s">
        <v>3045</v>
      </c>
    </row>
    <row r="241" spans="2:65" s="13" customFormat="1" ht="33.75">
      <c r="B241" s="157"/>
      <c r="D241" s="151" t="s">
        <v>170</v>
      </c>
      <c r="E241" s="158" t="s">
        <v>1</v>
      </c>
      <c r="F241" s="159" t="s">
        <v>3046</v>
      </c>
      <c r="H241" s="160">
        <v>253.37200000000001</v>
      </c>
      <c r="I241" s="161"/>
      <c r="L241" s="157"/>
      <c r="M241" s="162"/>
      <c r="T241" s="163"/>
      <c r="AT241" s="158" t="s">
        <v>170</v>
      </c>
      <c r="AU241" s="158" t="s">
        <v>92</v>
      </c>
      <c r="AV241" s="13" t="s">
        <v>92</v>
      </c>
      <c r="AW241" s="13" t="s">
        <v>39</v>
      </c>
      <c r="AX241" s="13" t="s">
        <v>90</v>
      </c>
      <c r="AY241" s="158" t="s">
        <v>161</v>
      </c>
    </row>
    <row r="242" spans="2:65" s="1" customFormat="1" ht="24.2" customHeight="1">
      <c r="B242" s="33"/>
      <c r="C242" s="137" t="s">
        <v>404</v>
      </c>
      <c r="D242" s="137" t="s">
        <v>163</v>
      </c>
      <c r="E242" s="138" t="s">
        <v>3047</v>
      </c>
      <c r="F242" s="139" t="s">
        <v>3048</v>
      </c>
      <c r="G242" s="140" t="s">
        <v>188</v>
      </c>
      <c r="H242" s="141">
        <v>42</v>
      </c>
      <c r="I242" s="142"/>
      <c r="J242" s="143">
        <f>ROUND(I242*H242,2)</f>
        <v>0</v>
      </c>
      <c r="K242" s="139" t="s">
        <v>167</v>
      </c>
      <c r="L242" s="33"/>
      <c r="M242" s="144" t="s">
        <v>1</v>
      </c>
      <c r="N242" s="145" t="s">
        <v>48</v>
      </c>
      <c r="P242" s="146">
        <f>O242*H242</f>
        <v>0</v>
      </c>
      <c r="Q242" s="146">
        <v>6.8999999999999997E-4</v>
      </c>
      <c r="R242" s="146">
        <f>Q242*H242</f>
        <v>2.8979999999999999E-2</v>
      </c>
      <c r="S242" s="146">
        <v>0</v>
      </c>
      <c r="T242" s="147">
        <f>S242*H242</f>
        <v>0</v>
      </c>
      <c r="AR242" s="148" t="s">
        <v>168</v>
      </c>
      <c r="AT242" s="148" t="s">
        <v>163</v>
      </c>
      <c r="AU242" s="148" t="s">
        <v>92</v>
      </c>
      <c r="AY242" s="17" t="s">
        <v>161</v>
      </c>
      <c r="BE242" s="149">
        <f>IF(N242="základní",J242,0)</f>
        <v>0</v>
      </c>
      <c r="BF242" s="149">
        <f>IF(N242="snížená",J242,0)</f>
        <v>0</v>
      </c>
      <c r="BG242" s="149">
        <f>IF(N242="zákl. přenesená",J242,0)</f>
        <v>0</v>
      </c>
      <c r="BH242" s="149">
        <f>IF(N242="sníž. přenesená",J242,0)</f>
        <v>0</v>
      </c>
      <c r="BI242" s="149">
        <f>IF(N242="nulová",J242,0)</f>
        <v>0</v>
      </c>
      <c r="BJ242" s="17" t="s">
        <v>90</v>
      </c>
      <c r="BK242" s="149">
        <f>ROUND(I242*H242,2)</f>
        <v>0</v>
      </c>
      <c r="BL242" s="17" t="s">
        <v>168</v>
      </c>
      <c r="BM242" s="148" t="s">
        <v>3049</v>
      </c>
    </row>
    <row r="243" spans="2:65" s="13" customFormat="1" ht="11.25">
      <c r="B243" s="157"/>
      <c r="D243" s="151" t="s">
        <v>170</v>
      </c>
      <c r="E243" s="158" t="s">
        <v>1</v>
      </c>
      <c r="F243" s="159" t="s">
        <v>3050</v>
      </c>
      <c r="H243" s="160">
        <v>42</v>
      </c>
      <c r="I243" s="161"/>
      <c r="L243" s="157"/>
      <c r="M243" s="162"/>
      <c r="T243" s="163"/>
      <c r="AT243" s="158" t="s">
        <v>170</v>
      </c>
      <c r="AU243" s="158" t="s">
        <v>92</v>
      </c>
      <c r="AV243" s="13" t="s">
        <v>92</v>
      </c>
      <c r="AW243" s="13" t="s">
        <v>39</v>
      </c>
      <c r="AX243" s="13" t="s">
        <v>90</v>
      </c>
      <c r="AY243" s="158" t="s">
        <v>161</v>
      </c>
    </row>
    <row r="244" spans="2:65" s="1" customFormat="1" ht="21.75" customHeight="1">
      <c r="B244" s="33"/>
      <c r="C244" s="137" t="s">
        <v>414</v>
      </c>
      <c r="D244" s="137" t="s">
        <v>163</v>
      </c>
      <c r="E244" s="138" t="s">
        <v>3051</v>
      </c>
      <c r="F244" s="139" t="s">
        <v>3052</v>
      </c>
      <c r="G244" s="140" t="s">
        <v>301</v>
      </c>
      <c r="H244" s="141">
        <v>75.75</v>
      </c>
      <c r="I244" s="142"/>
      <c r="J244" s="143">
        <f>ROUND(I244*H244,2)</f>
        <v>0</v>
      </c>
      <c r="K244" s="139" t="s">
        <v>167</v>
      </c>
      <c r="L244" s="33"/>
      <c r="M244" s="144" t="s">
        <v>1</v>
      </c>
      <c r="N244" s="145" t="s">
        <v>48</v>
      </c>
      <c r="P244" s="146">
        <f>O244*H244</f>
        <v>0</v>
      </c>
      <c r="Q244" s="146">
        <v>0</v>
      </c>
      <c r="R244" s="146">
        <f>Q244*H244</f>
        <v>0</v>
      </c>
      <c r="S244" s="146">
        <v>0</v>
      </c>
      <c r="T244" s="147">
        <f>S244*H244</f>
        <v>0</v>
      </c>
      <c r="AR244" s="148" t="s">
        <v>168</v>
      </c>
      <c r="AT244" s="148" t="s">
        <v>163</v>
      </c>
      <c r="AU244" s="148" t="s">
        <v>92</v>
      </c>
      <c r="AY244" s="17" t="s">
        <v>161</v>
      </c>
      <c r="BE244" s="149">
        <f>IF(N244="základní",J244,0)</f>
        <v>0</v>
      </c>
      <c r="BF244" s="149">
        <f>IF(N244="snížená",J244,0)</f>
        <v>0</v>
      </c>
      <c r="BG244" s="149">
        <f>IF(N244="zákl. přenesená",J244,0)</f>
        <v>0</v>
      </c>
      <c r="BH244" s="149">
        <f>IF(N244="sníž. přenesená",J244,0)</f>
        <v>0</v>
      </c>
      <c r="BI244" s="149">
        <f>IF(N244="nulová",J244,0)</f>
        <v>0</v>
      </c>
      <c r="BJ244" s="17" t="s">
        <v>90</v>
      </c>
      <c r="BK244" s="149">
        <f>ROUND(I244*H244,2)</f>
        <v>0</v>
      </c>
      <c r="BL244" s="17" t="s">
        <v>168</v>
      </c>
      <c r="BM244" s="148" t="s">
        <v>3053</v>
      </c>
    </row>
    <row r="245" spans="2:65" s="13" customFormat="1" ht="11.25">
      <c r="B245" s="157"/>
      <c r="D245" s="151" t="s">
        <v>170</v>
      </c>
      <c r="E245" s="158" t="s">
        <v>1</v>
      </c>
      <c r="F245" s="159" t="s">
        <v>3054</v>
      </c>
      <c r="H245" s="160">
        <v>75.75</v>
      </c>
      <c r="I245" s="161"/>
      <c r="L245" s="157"/>
      <c r="M245" s="162"/>
      <c r="T245" s="163"/>
      <c r="AT245" s="158" t="s">
        <v>170</v>
      </c>
      <c r="AU245" s="158" t="s">
        <v>92</v>
      </c>
      <c r="AV245" s="13" t="s">
        <v>92</v>
      </c>
      <c r="AW245" s="13" t="s">
        <v>39</v>
      </c>
      <c r="AX245" s="13" t="s">
        <v>90</v>
      </c>
      <c r="AY245" s="158" t="s">
        <v>161</v>
      </c>
    </row>
    <row r="246" spans="2:65" s="1" customFormat="1" ht="24.2" customHeight="1">
      <c r="B246" s="33"/>
      <c r="C246" s="137" t="s">
        <v>408</v>
      </c>
      <c r="D246" s="137" t="s">
        <v>163</v>
      </c>
      <c r="E246" s="138" t="s">
        <v>3055</v>
      </c>
      <c r="F246" s="139" t="s">
        <v>3056</v>
      </c>
      <c r="G246" s="140" t="s">
        <v>301</v>
      </c>
      <c r="H246" s="141">
        <v>107.535</v>
      </c>
      <c r="I246" s="142"/>
      <c r="J246" s="143">
        <f>ROUND(I246*H246,2)</f>
        <v>0</v>
      </c>
      <c r="K246" s="139" t="s">
        <v>167</v>
      </c>
      <c r="L246" s="33"/>
      <c r="M246" s="144" t="s">
        <v>1</v>
      </c>
      <c r="N246" s="145" t="s">
        <v>48</v>
      </c>
      <c r="P246" s="146">
        <f>O246*H246</f>
        <v>0</v>
      </c>
      <c r="Q246" s="146">
        <v>0.16370999999999999</v>
      </c>
      <c r="R246" s="146">
        <f>Q246*H246</f>
        <v>17.60455485</v>
      </c>
      <c r="S246" s="146">
        <v>0</v>
      </c>
      <c r="T246" s="147">
        <f>S246*H246</f>
        <v>0</v>
      </c>
      <c r="AR246" s="148" t="s">
        <v>168</v>
      </c>
      <c r="AT246" s="148" t="s">
        <v>163</v>
      </c>
      <c r="AU246" s="148" t="s">
        <v>92</v>
      </c>
      <c r="AY246" s="17" t="s">
        <v>161</v>
      </c>
      <c r="BE246" s="149">
        <f>IF(N246="základní",J246,0)</f>
        <v>0</v>
      </c>
      <c r="BF246" s="149">
        <f>IF(N246="snížená",J246,0)</f>
        <v>0</v>
      </c>
      <c r="BG246" s="149">
        <f>IF(N246="zákl. přenesená",J246,0)</f>
        <v>0</v>
      </c>
      <c r="BH246" s="149">
        <f>IF(N246="sníž. přenesená",J246,0)</f>
        <v>0</v>
      </c>
      <c r="BI246" s="149">
        <f>IF(N246="nulová",J246,0)</f>
        <v>0</v>
      </c>
      <c r="BJ246" s="17" t="s">
        <v>90</v>
      </c>
      <c r="BK246" s="149">
        <f>ROUND(I246*H246,2)</f>
        <v>0</v>
      </c>
      <c r="BL246" s="17" t="s">
        <v>168</v>
      </c>
      <c r="BM246" s="148" t="s">
        <v>3057</v>
      </c>
    </row>
    <row r="247" spans="2:65" s="13" customFormat="1" ht="11.25">
      <c r="B247" s="157"/>
      <c r="D247" s="151" t="s">
        <v>170</v>
      </c>
      <c r="E247" s="158" t="s">
        <v>1</v>
      </c>
      <c r="F247" s="159" t="s">
        <v>3058</v>
      </c>
      <c r="H247" s="160">
        <v>24.75</v>
      </c>
      <c r="I247" s="161"/>
      <c r="L247" s="157"/>
      <c r="M247" s="162"/>
      <c r="T247" s="163"/>
      <c r="AT247" s="158" t="s">
        <v>170</v>
      </c>
      <c r="AU247" s="158" t="s">
        <v>92</v>
      </c>
      <c r="AV247" s="13" t="s">
        <v>92</v>
      </c>
      <c r="AW247" s="13" t="s">
        <v>39</v>
      </c>
      <c r="AX247" s="13" t="s">
        <v>83</v>
      </c>
      <c r="AY247" s="158" t="s">
        <v>161</v>
      </c>
    </row>
    <row r="248" spans="2:65" s="13" customFormat="1" ht="22.5">
      <c r="B248" s="157"/>
      <c r="D248" s="151" t="s">
        <v>170</v>
      </c>
      <c r="E248" s="158" t="s">
        <v>1</v>
      </c>
      <c r="F248" s="159" t="s">
        <v>3059</v>
      </c>
      <c r="H248" s="160">
        <v>82.784999999999997</v>
      </c>
      <c r="I248" s="161"/>
      <c r="L248" s="157"/>
      <c r="M248" s="162"/>
      <c r="T248" s="163"/>
      <c r="AT248" s="158" t="s">
        <v>170</v>
      </c>
      <c r="AU248" s="158" t="s">
        <v>92</v>
      </c>
      <c r="AV248" s="13" t="s">
        <v>92</v>
      </c>
      <c r="AW248" s="13" t="s">
        <v>39</v>
      </c>
      <c r="AX248" s="13" t="s">
        <v>83</v>
      </c>
      <c r="AY248" s="158" t="s">
        <v>161</v>
      </c>
    </row>
    <row r="249" spans="2:65" s="14" customFormat="1" ht="11.25">
      <c r="B249" s="167"/>
      <c r="D249" s="151" t="s">
        <v>170</v>
      </c>
      <c r="E249" s="168" t="s">
        <v>1</v>
      </c>
      <c r="F249" s="169" t="s">
        <v>237</v>
      </c>
      <c r="H249" s="170">
        <v>107.535</v>
      </c>
      <c r="I249" s="171"/>
      <c r="L249" s="167"/>
      <c r="M249" s="172"/>
      <c r="T249" s="173"/>
      <c r="AT249" s="168" t="s">
        <v>170</v>
      </c>
      <c r="AU249" s="168" t="s">
        <v>92</v>
      </c>
      <c r="AV249" s="14" t="s">
        <v>168</v>
      </c>
      <c r="AW249" s="14" t="s">
        <v>39</v>
      </c>
      <c r="AX249" s="14" t="s">
        <v>90</v>
      </c>
      <c r="AY249" s="168" t="s">
        <v>161</v>
      </c>
    </row>
    <row r="250" spans="2:65" s="1" customFormat="1" ht="37.9" customHeight="1">
      <c r="B250" s="33"/>
      <c r="C250" s="137" t="s">
        <v>422</v>
      </c>
      <c r="D250" s="137" t="s">
        <v>163</v>
      </c>
      <c r="E250" s="138" t="s">
        <v>3060</v>
      </c>
      <c r="F250" s="139" t="s">
        <v>3061</v>
      </c>
      <c r="G250" s="140" t="s">
        <v>188</v>
      </c>
      <c r="H250" s="141">
        <v>80.811999999999998</v>
      </c>
      <c r="I250" s="142"/>
      <c r="J250" s="143">
        <f>ROUND(I250*H250,2)</f>
        <v>0</v>
      </c>
      <c r="K250" s="139" t="s">
        <v>167</v>
      </c>
      <c r="L250" s="33"/>
      <c r="M250" s="144" t="s">
        <v>1</v>
      </c>
      <c r="N250" s="145" t="s">
        <v>48</v>
      </c>
      <c r="P250" s="146">
        <f>O250*H250</f>
        <v>0</v>
      </c>
      <c r="Q250" s="146">
        <v>0</v>
      </c>
      <c r="R250" s="146">
        <f>Q250*H250</f>
        <v>0</v>
      </c>
      <c r="S250" s="146">
        <v>0</v>
      </c>
      <c r="T250" s="147">
        <f>S250*H250</f>
        <v>0</v>
      </c>
      <c r="AR250" s="148" t="s">
        <v>168</v>
      </c>
      <c r="AT250" s="148" t="s">
        <v>163</v>
      </c>
      <c r="AU250" s="148" t="s">
        <v>92</v>
      </c>
      <c r="AY250" s="17" t="s">
        <v>161</v>
      </c>
      <c r="BE250" s="149">
        <f>IF(N250="základní",J250,0)</f>
        <v>0</v>
      </c>
      <c r="BF250" s="149">
        <f>IF(N250="snížená",J250,0)</f>
        <v>0</v>
      </c>
      <c r="BG250" s="149">
        <f>IF(N250="zákl. přenesená",J250,0)</f>
        <v>0</v>
      </c>
      <c r="BH250" s="149">
        <f>IF(N250="sníž. přenesená",J250,0)</f>
        <v>0</v>
      </c>
      <c r="BI250" s="149">
        <f>IF(N250="nulová",J250,0)</f>
        <v>0</v>
      </c>
      <c r="BJ250" s="17" t="s">
        <v>90</v>
      </c>
      <c r="BK250" s="149">
        <f>ROUND(I250*H250,2)</f>
        <v>0</v>
      </c>
      <c r="BL250" s="17" t="s">
        <v>168</v>
      </c>
      <c r="BM250" s="148" t="s">
        <v>3062</v>
      </c>
    </row>
    <row r="251" spans="2:65" s="13" customFormat="1" ht="11.25">
      <c r="B251" s="157"/>
      <c r="D251" s="151" t="s">
        <v>170</v>
      </c>
      <c r="E251" s="158" t="s">
        <v>1</v>
      </c>
      <c r="F251" s="159" t="s">
        <v>3063</v>
      </c>
      <c r="H251" s="160">
        <v>80.811999999999998</v>
      </c>
      <c r="I251" s="161"/>
      <c r="L251" s="157"/>
      <c r="M251" s="162"/>
      <c r="T251" s="163"/>
      <c r="AT251" s="158" t="s">
        <v>170</v>
      </c>
      <c r="AU251" s="158" t="s">
        <v>92</v>
      </c>
      <c r="AV251" s="13" t="s">
        <v>92</v>
      </c>
      <c r="AW251" s="13" t="s">
        <v>39</v>
      </c>
      <c r="AX251" s="13" t="s">
        <v>90</v>
      </c>
      <c r="AY251" s="158" t="s">
        <v>161</v>
      </c>
    </row>
    <row r="252" spans="2:65" s="1" customFormat="1" ht="24.2" customHeight="1">
      <c r="B252" s="33"/>
      <c r="C252" s="137" t="s">
        <v>412</v>
      </c>
      <c r="D252" s="137" t="s">
        <v>163</v>
      </c>
      <c r="E252" s="138" t="s">
        <v>3064</v>
      </c>
      <c r="F252" s="139" t="s">
        <v>3065</v>
      </c>
      <c r="G252" s="140" t="s">
        <v>166</v>
      </c>
      <c r="H252" s="141">
        <v>2.8079999999999998</v>
      </c>
      <c r="I252" s="142"/>
      <c r="J252" s="143">
        <f>ROUND(I252*H252,2)</f>
        <v>0</v>
      </c>
      <c r="K252" s="139" t="s">
        <v>167</v>
      </c>
      <c r="L252" s="33"/>
      <c r="M252" s="144" t="s">
        <v>1</v>
      </c>
      <c r="N252" s="145" t="s">
        <v>48</v>
      </c>
      <c r="P252" s="146">
        <f>O252*H252</f>
        <v>0</v>
      </c>
      <c r="Q252" s="146">
        <v>0</v>
      </c>
      <c r="R252" s="146">
        <f>Q252*H252</f>
        <v>0</v>
      </c>
      <c r="S252" s="146">
        <v>1.8049999999999999</v>
      </c>
      <c r="T252" s="147">
        <f>S252*H252</f>
        <v>5.0684399999999998</v>
      </c>
      <c r="AR252" s="148" t="s">
        <v>168</v>
      </c>
      <c r="AT252" s="148" t="s">
        <v>163</v>
      </c>
      <c r="AU252" s="148" t="s">
        <v>92</v>
      </c>
      <c r="AY252" s="17" t="s">
        <v>161</v>
      </c>
      <c r="BE252" s="149">
        <f>IF(N252="základní",J252,0)</f>
        <v>0</v>
      </c>
      <c r="BF252" s="149">
        <f>IF(N252="snížená",J252,0)</f>
        <v>0</v>
      </c>
      <c r="BG252" s="149">
        <f>IF(N252="zákl. přenesená",J252,0)</f>
        <v>0</v>
      </c>
      <c r="BH252" s="149">
        <f>IF(N252="sníž. přenesená",J252,0)</f>
        <v>0</v>
      </c>
      <c r="BI252" s="149">
        <f>IF(N252="nulová",J252,0)</f>
        <v>0</v>
      </c>
      <c r="BJ252" s="17" t="s">
        <v>90</v>
      </c>
      <c r="BK252" s="149">
        <f>ROUND(I252*H252,2)</f>
        <v>0</v>
      </c>
      <c r="BL252" s="17" t="s">
        <v>168</v>
      </c>
      <c r="BM252" s="148" t="s">
        <v>3066</v>
      </c>
    </row>
    <row r="253" spans="2:65" s="13" customFormat="1" ht="11.25">
      <c r="B253" s="157"/>
      <c r="D253" s="151" t="s">
        <v>170</v>
      </c>
      <c r="E253" s="158" t="s">
        <v>1</v>
      </c>
      <c r="F253" s="159" t="s">
        <v>3067</v>
      </c>
      <c r="H253" s="160">
        <v>2.8079999999999998</v>
      </c>
      <c r="I253" s="161"/>
      <c r="L253" s="157"/>
      <c r="M253" s="162"/>
      <c r="T253" s="163"/>
      <c r="AT253" s="158" t="s">
        <v>170</v>
      </c>
      <c r="AU253" s="158" t="s">
        <v>92</v>
      </c>
      <c r="AV253" s="13" t="s">
        <v>92</v>
      </c>
      <c r="AW253" s="13" t="s">
        <v>39</v>
      </c>
      <c r="AX253" s="13" t="s">
        <v>90</v>
      </c>
      <c r="AY253" s="158" t="s">
        <v>161</v>
      </c>
    </row>
    <row r="254" spans="2:65" s="11" customFormat="1" ht="22.9" customHeight="1">
      <c r="B254" s="125"/>
      <c r="D254" s="126" t="s">
        <v>82</v>
      </c>
      <c r="E254" s="135" t="s">
        <v>723</v>
      </c>
      <c r="F254" s="135" t="s">
        <v>724</v>
      </c>
      <c r="I254" s="128"/>
      <c r="J254" s="136">
        <f>BK254</f>
        <v>0</v>
      </c>
      <c r="L254" s="125"/>
      <c r="M254" s="130"/>
      <c r="P254" s="131">
        <f>SUM(P255:P264)</f>
        <v>0</v>
      </c>
      <c r="R254" s="131">
        <f>SUM(R255:R264)</f>
        <v>0</v>
      </c>
      <c r="T254" s="132">
        <f>SUM(T255:T264)</f>
        <v>0</v>
      </c>
      <c r="AR254" s="126" t="s">
        <v>90</v>
      </c>
      <c r="AT254" s="133" t="s">
        <v>82</v>
      </c>
      <c r="AU254" s="133" t="s">
        <v>90</v>
      </c>
      <c r="AY254" s="126" t="s">
        <v>161</v>
      </c>
      <c r="BK254" s="134">
        <f>SUM(BK255:BK264)</f>
        <v>0</v>
      </c>
    </row>
    <row r="255" spans="2:65" s="1" customFormat="1" ht="37.9" customHeight="1">
      <c r="B255" s="33"/>
      <c r="C255" s="137" t="s">
        <v>429</v>
      </c>
      <c r="D255" s="137" t="s">
        <v>163</v>
      </c>
      <c r="E255" s="138" t="s">
        <v>3068</v>
      </c>
      <c r="F255" s="139" t="s">
        <v>3069</v>
      </c>
      <c r="G255" s="140" t="s">
        <v>194</v>
      </c>
      <c r="H255" s="141">
        <v>6.6959999999999997</v>
      </c>
      <c r="I255" s="142"/>
      <c r="J255" s="143">
        <f t="shared" ref="J255:J261" si="0">ROUND(I255*H255,2)</f>
        <v>0</v>
      </c>
      <c r="K255" s="139" t="s">
        <v>167</v>
      </c>
      <c r="L255" s="33"/>
      <c r="M255" s="144" t="s">
        <v>1</v>
      </c>
      <c r="N255" s="145" t="s">
        <v>48</v>
      </c>
      <c r="P255" s="146">
        <f t="shared" ref="P255:P261" si="1">O255*H255</f>
        <v>0</v>
      </c>
      <c r="Q255" s="146">
        <v>0</v>
      </c>
      <c r="R255" s="146">
        <f t="shared" ref="R255:R261" si="2">Q255*H255</f>
        <v>0</v>
      </c>
      <c r="S255" s="146">
        <v>0</v>
      </c>
      <c r="T255" s="147">
        <f t="shared" ref="T255:T261" si="3">S255*H255</f>
        <v>0</v>
      </c>
      <c r="AR255" s="148" t="s">
        <v>168</v>
      </c>
      <c r="AT255" s="148" t="s">
        <v>163</v>
      </c>
      <c r="AU255" s="148" t="s">
        <v>92</v>
      </c>
      <c r="AY255" s="17" t="s">
        <v>161</v>
      </c>
      <c r="BE255" s="149">
        <f t="shared" ref="BE255:BE261" si="4">IF(N255="základní",J255,0)</f>
        <v>0</v>
      </c>
      <c r="BF255" s="149">
        <f t="shared" ref="BF255:BF261" si="5">IF(N255="snížená",J255,0)</f>
        <v>0</v>
      </c>
      <c r="BG255" s="149">
        <f t="shared" ref="BG255:BG261" si="6">IF(N255="zákl. přenesená",J255,0)</f>
        <v>0</v>
      </c>
      <c r="BH255" s="149">
        <f t="shared" ref="BH255:BH261" si="7">IF(N255="sníž. přenesená",J255,0)</f>
        <v>0</v>
      </c>
      <c r="BI255" s="149">
        <f t="shared" ref="BI255:BI261" si="8">IF(N255="nulová",J255,0)</f>
        <v>0</v>
      </c>
      <c r="BJ255" s="17" t="s">
        <v>90</v>
      </c>
      <c r="BK255" s="149">
        <f t="shared" ref="BK255:BK261" si="9">ROUND(I255*H255,2)</f>
        <v>0</v>
      </c>
      <c r="BL255" s="17" t="s">
        <v>168</v>
      </c>
      <c r="BM255" s="148" t="s">
        <v>3070</v>
      </c>
    </row>
    <row r="256" spans="2:65" s="1" customFormat="1" ht="33" customHeight="1">
      <c r="B256" s="33"/>
      <c r="C256" s="137" t="s">
        <v>417</v>
      </c>
      <c r="D256" s="137" t="s">
        <v>163</v>
      </c>
      <c r="E256" s="138" t="s">
        <v>750</v>
      </c>
      <c r="F256" s="139" t="s">
        <v>751</v>
      </c>
      <c r="G256" s="140" t="s">
        <v>194</v>
      </c>
      <c r="H256" s="141">
        <v>6.5289999999999999</v>
      </c>
      <c r="I256" s="142"/>
      <c r="J256" s="143">
        <f t="shared" si="0"/>
        <v>0</v>
      </c>
      <c r="K256" s="139" t="s">
        <v>167</v>
      </c>
      <c r="L256" s="33"/>
      <c r="M256" s="144" t="s">
        <v>1</v>
      </c>
      <c r="N256" s="145" t="s">
        <v>48</v>
      </c>
      <c r="P256" s="146">
        <f t="shared" si="1"/>
        <v>0</v>
      </c>
      <c r="Q256" s="146">
        <v>0</v>
      </c>
      <c r="R256" s="146">
        <f t="shared" si="2"/>
        <v>0</v>
      </c>
      <c r="S256" s="146">
        <v>0</v>
      </c>
      <c r="T256" s="147">
        <f t="shared" si="3"/>
        <v>0</v>
      </c>
      <c r="AR256" s="148" t="s">
        <v>168</v>
      </c>
      <c r="AT256" s="148" t="s">
        <v>163</v>
      </c>
      <c r="AU256" s="148" t="s">
        <v>92</v>
      </c>
      <c r="AY256" s="17" t="s">
        <v>161</v>
      </c>
      <c r="BE256" s="149">
        <f t="shared" si="4"/>
        <v>0</v>
      </c>
      <c r="BF256" s="149">
        <f t="shared" si="5"/>
        <v>0</v>
      </c>
      <c r="BG256" s="149">
        <f t="shared" si="6"/>
        <v>0</v>
      </c>
      <c r="BH256" s="149">
        <f t="shared" si="7"/>
        <v>0</v>
      </c>
      <c r="BI256" s="149">
        <f t="shared" si="8"/>
        <v>0</v>
      </c>
      <c r="BJ256" s="17" t="s">
        <v>90</v>
      </c>
      <c r="BK256" s="149">
        <f t="shared" si="9"/>
        <v>0</v>
      </c>
      <c r="BL256" s="17" t="s">
        <v>168</v>
      </c>
      <c r="BM256" s="148" t="s">
        <v>3071</v>
      </c>
    </row>
    <row r="257" spans="2:65" s="1" customFormat="1" ht="44.25" customHeight="1">
      <c r="B257" s="33"/>
      <c r="C257" s="137" t="s">
        <v>445</v>
      </c>
      <c r="D257" s="137" t="s">
        <v>163</v>
      </c>
      <c r="E257" s="138" t="s">
        <v>754</v>
      </c>
      <c r="F257" s="139" t="s">
        <v>755</v>
      </c>
      <c r="G257" s="140" t="s">
        <v>194</v>
      </c>
      <c r="H257" s="141">
        <v>5.5679999999999996</v>
      </c>
      <c r="I257" s="142"/>
      <c r="J257" s="143">
        <f t="shared" si="0"/>
        <v>0</v>
      </c>
      <c r="K257" s="139" t="s">
        <v>167</v>
      </c>
      <c r="L257" s="33"/>
      <c r="M257" s="144" t="s">
        <v>1</v>
      </c>
      <c r="N257" s="145" t="s">
        <v>48</v>
      </c>
      <c r="P257" s="146">
        <f t="shared" si="1"/>
        <v>0</v>
      </c>
      <c r="Q257" s="146">
        <v>0</v>
      </c>
      <c r="R257" s="146">
        <f t="shared" si="2"/>
        <v>0</v>
      </c>
      <c r="S257" s="146">
        <v>0</v>
      </c>
      <c r="T257" s="147">
        <f t="shared" si="3"/>
        <v>0</v>
      </c>
      <c r="AR257" s="148" t="s">
        <v>168</v>
      </c>
      <c r="AT257" s="148" t="s">
        <v>163</v>
      </c>
      <c r="AU257" s="148" t="s">
        <v>92</v>
      </c>
      <c r="AY257" s="17" t="s">
        <v>161</v>
      </c>
      <c r="BE257" s="149">
        <f t="shared" si="4"/>
        <v>0</v>
      </c>
      <c r="BF257" s="149">
        <f t="shared" si="5"/>
        <v>0</v>
      </c>
      <c r="BG257" s="149">
        <f t="shared" si="6"/>
        <v>0</v>
      </c>
      <c r="BH257" s="149">
        <f t="shared" si="7"/>
        <v>0</v>
      </c>
      <c r="BI257" s="149">
        <f t="shared" si="8"/>
        <v>0</v>
      </c>
      <c r="BJ257" s="17" t="s">
        <v>90</v>
      </c>
      <c r="BK257" s="149">
        <f t="shared" si="9"/>
        <v>0</v>
      </c>
      <c r="BL257" s="17" t="s">
        <v>168</v>
      </c>
      <c r="BM257" s="148" t="s">
        <v>3072</v>
      </c>
    </row>
    <row r="258" spans="2:65" s="1" customFormat="1" ht="44.25" customHeight="1">
      <c r="B258" s="33"/>
      <c r="C258" s="137" t="s">
        <v>421</v>
      </c>
      <c r="D258" s="137" t="s">
        <v>163</v>
      </c>
      <c r="E258" s="138" t="s">
        <v>757</v>
      </c>
      <c r="F258" s="139" t="s">
        <v>758</v>
      </c>
      <c r="G258" s="140" t="s">
        <v>194</v>
      </c>
      <c r="H258" s="141">
        <v>23.12</v>
      </c>
      <c r="I258" s="142"/>
      <c r="J258" s="143">
        <f t="shared" si="0"/>
        <v>0</v>
      </c>
      <c r="K258" s="139" t="s">
        <v>167</v>
      </c>
      <c r="L258" s="33"/>
      <c r="M258" s="144" t="s">
        <v>1</v>
      </c>
      <c r="N258" s="145" t="s">
        <v>48</v>
      </c>
      <c r="P258" s="146">
        <f t="shared" si="1"/>
        <v>0</v>
      </c>
      <c r="Q258" s="146">
        <v>0</v>
      </c>
      <c r="R258" s="146">
        <f t="shared" si="2"/>
        <v>0</v>
      </c>
      <c r="S258" s="146">
        <v>0</v>
      </c>
      <c r="T258" s="147">
        <f t="shared" si="3"/>
        <v>0</v>
      </c>
      <c r="AR258" s="148" t="s">
        <v>168</v>
      </c>
      <c r="AT258" s="148" t="s">
        <v>163</v>
      </c>
      <c r="AU258" s="148" t="s">
        <v>92</v>
      </c>
      <c r="AY258" s="17" t="s">
        <v>161</v>
      </c>
      <c r="BE258" s="149">
        <f t="shared" si="4"/>
        <v>0</v>
      </c>
      <c r="BF258" s="149">
        <f t="shared" si="5"/>
        <v>0</v>
      </c>
      <c r="BG258" s="149">
        <f t="shared" si="6"/>
        <v>0</v>
      </c>
      <c r="BH258" s="149">
        <f t="shared" si="7"/>
        <v>0</v>
      </c>
      <c r="BI258" s="149">
        <f t="shared" si="8"/>
        <v>0</v>
      </c>
      <c r="BJ258" s="17" t="s">
        <v>90</v>
      </c>
      <c r="BK258" s="149">
        <f t="shared" si="9"/>
        <v>0</v>
      </c>
      <c r="BL258" s="17" t="s">
        <v>168</v>
      </c>
      <c r="BM258" s="148" t="s">
        <v>3073</v>
      </c>
    </row>
    <row r="259" spans="2:65" s="1" customFormat="1" ht="44.25" customHeight="1">
      <c r="B259" s="33"/>
      <c r="C259" s="137" t="s">
        <v>453</v>
      </c>
      <c r="D259" s="137" t="s">
        <v>163</v>
      </c>
      <c r="E259" s="138" t="s">
        <v>3074</v>
      </c>
      <c r="F259" s="139" t="s">
        <v>3075</v>
      </c>
      <c r="G259" s="140" t="s">
        <v>194</v>
      </c>
      <c r="H259" s="141">
        <v>25.042999999999999</v>
      </c>
      <c r="I259" s="142"/>
      <c r="J259" s="143">
        <f t="shared" si="0"/>
        <v>0</v>
      </c>
      <c r="K259" s="139" t="s">
        <v>167</v>
      </c>
      <c r="L259" s="33"/>
      <c r="M259" s="144" t="s">
        <v>1</v>
      </c>
      <c r="N259" s="145" t="s">
        <v>48</v>
      </c>
      <c r="P259" s="146">
        <f t="shared" si="1"/>
        <v>0</v>
      </c>
      <c r="Q259" s="146">
        <v>0</v>
      </c>
      <c r="R259" s="146">
        <f t="shared" si="2"/>
        <v>0</v>
      </c>
      <c r="S259" s="146">
        <v>0</v>
      </c>
      <c r="T259" s="147">
        <f t="shared" si="3"/>
        <v>0</v>
      </c>
      <c r="AR259" s="148" t="s">
        <v>168</v>
      </c>
      <c r="AT259" s="148" t="s">
        <v>163</v>
      </c>
      <c r="AU259" s="148" t="s">
        <v>92</v>
      </c>
      <c r="AY259" s="17" t="s">
        <v>161</v>
      </c>
      <c r="BE259" s="149">
        <f t="shared" si="4"/>
        <v>0</v>
      </c>
      <c r="BF259" s="149">
        <f t="shared" si="5"/>
        <v>0</v>
      </c>
      <c r="BG259" s="149">
        <f t="shared" si="6"/>
        <v>0</v>
      </c>
      <c r="BH259" s="149">
        <f t="shared" si="7"/>
        <v>0</v>
      </c>
      <c r="BI259" s="149">
        <f t="shared" si="8"/>
        <v>0</v>
      </c>
      <c r="BJ259" s="17" t="s">
        <v>90</v>
      </c>
      <c r="BK259" s="149">
        <f t="shared" si="9"/>
        <v>0</v>
      </c>
      <c r="BL259" s="17" t="s">
        <v>168</v>
      </c>
      <c r="BM259" s="148" t="s">
        <v>3076</v>
      </c>
    </row>
    <row r="260" spans="2:65" s="1" customFormat="1" ht="16.5" customHeight="1">
      <c r="B260" s="33"/>
      <c r="C260" s="137" t="s">
        <v>425</v>
      </c>
      <c r="D260" s="137" t="s">
        <v>163</v>
      </c>
      <c r="E260" s="138" t="s">
        <v>3077</v>
      </c>
      <c r="F260" s="139" t="s">
        <v>3078</v>
      </c>
      <c r="G260" s="140" t="s">
        <v>194</v>
      </c>
      <c r="H260" s="141">
        <v>66.954999999999998</v>
      </c>
      <c r="I260" s="142"/>
      <c r="J260" s="143">
        <f t="shared" si="0"/>
        <v>0</v>
      </c>
      <c r="K260" s="139" t="s">
        <v>167</v>
      </c>
      <c r="L260" s="33"/>
      <c r="M260" s="144" t="s">
        <v>1</v>
      </c>
      <c r="N260" s="145" t="s">
        <v>48</v>
      </c>
      <c r="P260" s="146">
        <f t="shared" si="1"/>
        <v>0</v>
      </c>
      <c r="Q260" s="146">
        <v>0</v>
      </c>
      <c r="R260" s="146">
        <f t="shared" si="2"/>
        <v>0</v>
      </c>
      <c r="S260" s="146">
        <v>0</v>
      </c>
      <c r="T260" s="147">
        <f t="shared" si="3"/>
        <v>0</v>
      </c>
      <c r="AR260" s="148" t="s">
        <v>168</v>
      </c>
      <c r="AT260" s="148" t="s">
        <v>163</v>
      </c>
      <c r="AU260" s="148" t="s">
        <v>92</v>
      </c>
      <c r="AY260" s="17" t="s">
        <v>161</v>
      </c>
      <c r="BE260" s="149">
        <f t="shared" si="4"/>
        <v>0</v>
      </c>
      <c r="BF260" s="149">
        <f t="shared" si="5"/>
        <v>0</v>
      </c>
      <c r="BG260" s="149">
        <f t="shared" si="6"/>
        <v>0</v>
      </c>
      <c r="BH260" s="149">
        <f t="shared" si="7"/>
        <v>0</v>
      </c>
      <c r="BI260" s="149">
        <f t="shared" si="8"/>
        <v>0</v>
      </c>
      <c r="BJ260" s="17" t="s">
        <v>90</v>
      </c>
      <c r="BK260" s="149">
        <f t="shared" si="9"/>
        <v>0</v>
      </c>
      <c r="BL260" s="17" t="s">
        <v>168</v>
      </c>
      <c r="BM260" s="148" t="s">
        <v>3079</v>
      </c>
    </row>
    <row r="261" spans="2:65" s="1" customFormat="1" ht="24.2" customHeight="1">
      <c r="B261" s="33"/>
      <c r="C261" s="137" t="s">
        <v>467</v>
      </c>
      <c r="D261" s="137" t="s">
        <v>163</v>
      </c>
      <c r="E261" s="138" t="s">
        <v>3080</v>
      </c>
      <c r="F261" s="139" t="s">
        <v>3081</v>
      </c>
      <c r="G261" s="140" t="s">
        <v>194</v>
      </c>
      <c r="H261" s="141">
        <v>1272.145</v>
      </c>
      <c r="I261" s="142"/>
      <c r="J261" s="143">
        <f t="shared" si="0"/>
        <v>0</v>
      </c>
      <c r="K261" s="139" t="s">
        <v>167</v>
      </c>
      <c r="L261" s="33"/>
      <c r="M261" s="144" t="s">
        <v>1</v>
      </c>
      <c r="N261" s="145" t="s">
        <v>48</v>
      </c>
      <c r="P261" s="146">
        <f t="shared" si="1"/>
        <v>0</v>
      </c>
      <c r="Q261" s="146">
        <v>0</v>
      </c>
      <c r="R261" s="146">
        <f t="shared" si="2"/>
        <v>0</v>
      </c>
      <c r="S261" s="146">
        <v>0</v>
      </c>
      <c r="T261" s="147">
        <f t="shared" si="3"/>
        <v>0</v>
      </c>
      <c r="AR261" s="148" t="s">
        <v>168</v>
      </c>
      <c r="AT261" s="148" t="s">
        <v>163</v>
      </c>
      <c r="AU261" s="148" t="s">
        <v>92</v>
      </c>
      <c r="AY261" s="17" t="s">
        <v>161</v>
      </c>
      <c r="BE261" s="149">
        <f t="shared" si="4"/>
        <v>0</v>
      </c>
      <c r="BF261" s="149">
        <f t="shared" si="5"/>
        <v>0</v>
      </c>
      <c r="BG261" s="149">
        <f t="shared" si="6"/>
        <v>0</v>
      </c>
      <c r="BH261" s="149">
        <f t="shared" si="7"/>
        <v>0</v>
      </c>
      <c r="BI261" s="149">
        <f t="shared" si="8"/>
        <v>0</v>
      </c>
      <c r="BJ261" s="17" t="s">
        <v>90</v>
      </c>
      <c r="BK261" s="149">
        <f t="shared" si="9"/>
        <v>0</v>
      </c>
      <c r="BL261" s="17" t="s">
        <v>168</v>
      </c>
      <c r="BM261" s="148" t="s">
        <v>3082</v>
      </c>
    </row>
    <row r="262" spans="2:65" s="1" customFormat="1" ht="19.5">
      <c r="B262" s="33"/>
      <c r="D262" s="151" t="s">
        <v>182</v>
      </c>
      <c r="F262" s="164" t="s">
        <v>3083</v>
      </c>
      <c r="I262" s="165"/>
      <c r="L262" s="33"/>
      <c r="M262" s="166"/>
      <c r="T262" s="57"/>
      <c r="AT262" s="17" t="s">
        <v>182</v>
      </c>
      <c r="AU262" s="17" t="s">
        <v>92</v>
      </c>
    </row>
    <row r="263" spans="2:65" s="13" customFormat="1" ht="11.25">
      <c r="B263" s="157"/>
      <c r="D263" s="151" t="s">
        <v>170</v>
      </c>
      <c r="F263" s="159" t="s">
        <v>3084</v>
      </c>
      <c r="H263" s="160">
        <v>1272.145</v>
      </c>
      <c r="I263" s="161"/>
      <c r="L263" s="157"/>
      <c r="M263" s="162"/>
      <c r="T263" s="163"/>
      <c r="AT263" s="158" t="s">
        <v>170</v>
      </c>
      <c r="AU263" s="158" t="s">
        <v>92</v>
      </c>
      <c r="AV263" s="13" t="s">
        <v>92</v>
      </c>
      <c r="AW263" s="13" t="s">
        <v>4</v>
      </c>
      <c r="AX263" s="13" t="s">
        <v>90</v>
      </c>
      <c r="AY263" s="158" t="s">
        <v>161</v>
      </c>
    </row>
    <row r="264" spans="2:65" s="1" customFormat="1" ht="24.2" customHeight="1">
      <c r="B264" s="33"/>
      <c r="C264" s="137" t="s">
        <v>428</v>
      </c>
      <c r="D264" s="137" t="s">
        <v>163</v>
      </c>
      <c r="E264" s="138" t="s">
        <v>3085</v>
      </c>
      <c r="F264" s="139" t="s">
        <v>3086</v>
      </c>
      <c r="G264" s="140" t="s">
        <v>194</v>
      </c>
      <c r="H264" s="141">
        <v>66.954999999999998</v>
      </c>
      <c r="I264" s="142"/>
      <c r="J264" s="143">
        <f>ROUND(I264*H264,2)</f>
        <v>0</v>
      </c>
      <c r="K264" s="139" t="s">
        <v>167</v>
      </c>
      <c r="L264" s="33"/>
      <c r="M264" s="144" t="s">
        <v>1</v>
      </c>
      <c r="N264" s="145" t="s">
        <v>48</v>
      </c>
      <c r="P264" s="146">
        <f>O264*H264</f>
        <v>0</v>
      </c>
      <c r="Q264" s="146">
        <v>0</v>
      </c>
      <c r="R264" s="146">
        <f>Q264*H264</f>
        <v>0</v>
      </c>
      <c r="S264" s="146">
        <v>0</v>
      </c>
      <c r="T264" s="147">
        <f>S264*H264</f>
        <v>0</v>
      </c>
      <c r="AR264" s="148" t="s">
        <v>168</v>
      </c>
      <c r="AT264" s="148" t="s">
        <v>163</v>
      </c>
      <c r="AU264" s="148" t="s">
        <v>92</v>
      </c>
      <c r="AY264" s="17" t="s">
        <v>161</v>
      </c>
      <c r="BE264" s="149">
        <f>IF(N264="základní",J264,0)</f>
        <v>0</v>
      </c>
      <c r="BF264" s="149">
        <f>IF(N264="snížená",J264,0)</f>
        <v>0</v>
      </c>
      <c r="BG264" s="149">
        <f>IF(N264="zákl. přenesená",J264,0)</f>
        <v>0</v>
      </c>
      <c r="BH264" s="149">
        <f>IF(N264="sníž. přenesená",J264,0)</f>
        <v>0</v>
      </c>
      <c r="BI264" s="149">
        <f>IF(N264="nulová",J264,0)</f>
        <v>0</v>
      </c>
      <c r="BJ264" s="17" t="s">
        <v>90</v>
      </c>
      <c r="BK264" s="149">
        <f>ROUND(I264*H264,2)</f>
        <v>0</v>
      </c>
      <c r="BL264" s="17" t="s">
        <v>168</v>
      </c>
      <c r="BM264" s="148" t="s">
        <v>3087</v>
      </c>
    </row>
    <row r="265" spans="2:65" s="11" customFormat="1" ht="22.9" customHeight="1">
      <c r="B265" s="125"/>
      <c r="D265" s="126" t="s">
        <v>82</v>
      </c>
      <c r="E265" s="135" t="s">
        <v>760</v>
      </c>
      <c r="F265" s="135" t="s">
        <v>761</v>
      </c>
      <c r="I265" s="128"/>
      <c r="J265" s="136">
        <f>BK265</f>
        <v>0</v>
      </c>
      <c r="L265" s="125"/>
      <c r="M265" s="130"/>
      <c r="P265" s="131">
        <f>P266</f>
        <v>0</v>
      </c>
      <c r="R265" s="131">
        <f>R266</f>
        <v>0</v>
      </c>
      <c r="T265" s="132">
        <f>T266</f>
        <v>0</v>
      </c>
      <c r="AR265" s="126" t="s">
        <v>90</v>
      </c>
      <c r="AT265" s="133" t="s">
        <v>82</v>
      </c>
      <c r="AU265" s="133" t="s">
        <v>90</v>
      </c>
      <c r="AY265" s="126" t="s">
        <v>161</v>
      </c>
      <c r="BK265" s="134">
        <f>BK266</f>
        <v>0</v>
      </c>
    </row>
    <row r="266" spans="2:65" s="1" customFormat="1" ht="24.2" customHeight="1">
      <c r="B266" s="33"/>
      <c r="C266" s="137" t="s">
        <v>479</v>
      </c>
      <c r="D266" s="137" t="s">
        <v>163</v>
      </c>
      <c r="E266" s="138" t="s">
        <v>3088</v>
      </c>
      <c r="F266" s="139" t="s">
        <v>3089</v>
      </c>
      <c r="G266" s="140" t="s">
        <v>194</v>
      </c>
      <c r="H266" s="141">
        <v>157.41399999999999</v>
      </c>
      <c r="I266" s="142"/>
      <c r="J266" s="143">
        <f>ROUND(I266*H266,2)</f>
        <v>0</v>
      </c>
      <c r="K266" s="139" t="s">
        <v>167</v>
      </c>
      <c r="L266" s="33"/>
      <c r="M266" s="144" t="s">
        <v>1</v>
      </c>
      <c r="N266" s="145" t="s">
        <v>48</v>
      </c>
      <c r="P266" s="146">
        <f>O266*H266</f>
        <v>0</v>
      </c>
      <c r="Q266" s="146">
        <v>0</v>
      </c>
      <c r="R266" s="146">
        <f>Q266*H266</f>
        <v>0</v>
      </c>
      <c r="S266" s="146">
        <v>0</v>
      </c>
      <c r="T266" s="147">
        <f>S266*H266</f>
        <v>0</v>
      </c>
      <c r="AR266" s="148" t="s">
        <v>168</v>
      </c>
      <c r="AT266" s="148" t="s">
        <v>163</v>
      </c>
      <c r="AU266" s="148" t="s">
        <v>92</v>
      </c>
      <c r="AY266" s="17" t="s">
        <v>161</v>
      </c>
      <c r="BE266" s="149">
        <f>IF(N266="základní",J266,0)</f>
        <v>0</v>
      </c>
      <c r="BF266" s="149">
        <f>IF(N266="snížená",J266,0)</f>
        <v>0</v>
      </c>
      <c r="BG266" s="149">
        <f>IF(N266="zákl. přenesená",J266,0)</f>
        <v>0</v>
      </c>
      <c r="BH266" s="149">
        <f>IF(N266="sníž. přenesená",J266,0)</f>
        <v>0</v>
      </c>
      <c r="BI266" s="149">
        <f>IF(N266="nulová",J266,0)</f>
        <v>0</v>
      </c>
      <c r="BJ266" s="17" t="s">
        <v>90</v>
      </c>
      <c r="BK266" s="149">
        <f>ROUND(I266*H266,2)</f>
        <v>0</v>
      </c>
      <c r="BL266" s="17" t="s">
        <v>168</v>
      </c>
      <c r="BM266" s="148" t="s">
        <v>3090</v>
      </c>
    </row>
    <row r="267" spans="2:65" s="11" customFormat="1" ht="25.9" customHeight="1">
      <c r="B267" s="125"/>
      <c r="D267" s="126" t="s">
        <v>82</v>
      </c>
      <c r="E267" s="127" t="s">
        <v>766</v>
      </c>
      <c r="F267" s="127" t="s">
        <v>767</v>
      </c>
      <c r="I267" s="128"/>
      <c r="J267" s="129">
        <f>BK267</f>
        <v>0</v>
      </c>
      <c r="L267" s="125"/>
      <c r="M267" s="130"/>
      <c r="P267" s="131">
        <f>P268+P307+P321+P331+P340</f>
        <v>0</v>
      </c>
      <c r="R267" s="131">
        <f>R268+R307+R321+R331+R340</f>
        <v>1.8164583999999999</v>
      </c>
      <c r="T267" s="132">
        <f>T268+T307+T321+T331+T340</f>
        <v>0.67264499999999994</v>
      </c>
      <c r="AR267" s="126" t="s">
        <v>92</v>
      </c>
      <c r="AT267" s="133" t="s">
        <v>82</v>
      </c>
      <c r="AU267" s="133" t="s">
        <v>83</v>
      </c>
      <c r="AY267" s="126" t="s">
        <v>161</v>
      </c>
      <c r="BK267" s="134">
        <f>BK268+BK307+BK321+BK331+BK340</f>
        <v>0</v>
      </c>
    </row>
    <row r="268" spans="2:65" s="11" customFormat="1" ht="22.9" customHeight="1">
      <c r="B268" s="125"/>
      <c r="D268" s="126" t="s">
        <v>82</v>
      </c>
      <c r="E268" s="135" t="s">
        <v>768</v>
      </c>
      <c r="F268" s="135" t="s">
        <v>3091</v>
      </c>
      <c r="I268" s="128"/>
      <c r="J268" s="136">
        <f>BK268</f>
        <v>0</v>
      </c>
      <c r="L268" s="125"/>
      <c r="M268" s="130"/>
      <c r="P268" s="131">
        <f>SUM(P269:P306)</f>
        <v>0</v>
      </c>
      <c r="R268" s="131">
        <f>SUM(R269:R306)</f>
        <v>0.45663079999999995</v>
      </c>
      <c r="T268" s="132">
        <f>SUM(T269:T306)</f>
        <v>0.17264499999999999</v>
      </c>
      <c r="AR268" s="126" t="s">
        <v>92</v>
      </c>
      <c r="AT268" s="133" t="s">
        <v>82</v>
      </c>
      <c r="AU268" s="133" t="s">
        <v>90</v>
      </c>
      <c r="AY268" s="126" t="s">
        <v>161</v>
      </c>
      <c r="BK268" s="134">
        <f>SUM(BK269:BK306)</f>
        <v>0</v>
      </c>
    </row>
    <row r="269" spans="2:65" s="1" customFormat="1" ht="33" customHeight="1">
      <c r="B269" s="33"/>
      <c r="C269" s="137" t="s">
        <v>432</v>
      </c>
      <c r="D269" s="137" t="s">
        <v>163</v>
      </c>
      <c r="E269" s="138" t="s">
        <v>3092</v>
      </c>
      <c r="F269" s="139" t="s">
        <v>3093</v>
      </c>
      <c r="G269" s="140" t="s">
        <v>188</v>
      </c>
      <c r="H269" s="141">
        <v>31.39</v>
      </c>
      <c r="I269" s="142"/>
      <c r="J269" s="143">
        <f>ROUND(I269*H269,2)</f>
        <v>0</v>
      </c>
      <c r="K269" s="139" t="s">
        <v>167</v>
      </c>
      <c r="L269" s="33"/>
      <c r="M269" s="144" t="s">
        <v>1</v>
      </c>
      <c r="N269" s="145" t="s">
        <v>48</v>
      </c>
      <c r="P269" s="146">
        <f>O269*H269</f>
        <v>0</v>
      </c>
      <c r="Q269" s="146">
        <v>0</v>
      </c>
      <c r="R269" s="146">
        <f>Q269*H269</f>
        <v>0</v>
      </c>
      <c r="S269" s="146">
        <v>5.4999999999999997E-3</v>
      </c>
      <c r="T269" s="147">
        <f>S269*H269</f>
        <v>0.17264499999999999</v>
      </c>
      <c r="AR269" s="148" t="s">
        <v>242</v>
      </c>
      <c r="AT269" s="148" t="s">
        <v>163</v>
      </c>
      <c r="AU269" s="148" t="s">
        <v>92</v>
      </c>
      <c r="AY269" s="17" t="s">
        <v>161</v>
      </c>
      <c r="BE269" s="149">
        <f>IF(N269="základní",J269,0)</f>
        <v>0</v>
      </c>
      <c r="BF269" s="149">
        <f>IF(N269="snížená",J269,0)</f>
        <v>0</v>
      </c>
      <c r="BG269" s="149">
        <f>IF(N269="zákl. přenesená",J269,0)</f>
        <v>0</v>
      </c>
      <c r="BH269" s="149">
        <f>IF(N269="sníž. přenesená",J269,0)</f>
        <v>0</v>
      </c>
      <c r="BI269" s="149">
        <f>IF(N269="nulová",J269,0)</f>
        <v>0</v>
      </c>
      <c r="BJ269" s="17" t="s">
        <v>90</v>
      </c>
      <c r="BK269" s="149">
        <f>ROUND(I269*H269,2)</f>
        <v>0</v>
      </c>
      <c r="BL269" s="17" t="s">
        <v>242</v>
      </c>
      <c r="BM269" s="148" t="s">
        <v>3094</v>
      </c>
    </row>
    <row r="270" spans="2:65" s="12" customFormat="1" ht="11.25">
      <c r="B270" s="150"/>
      <c r="D270" s="151" t="s">
        <v>170</v>
      </c>
      <c r="E270" s="152" t="s">
        <v>1</v>
      </c>
      <c r="F270" s="153" t="s">
        <v>2890</v>
      </c>
      <c r="H270" s="152" t="s">
        <v>1</v>
      </c>
      <c r="I270" s="154"/>
      <c r="L270" s="150"/>
      <c r="M270" s="155"/>
      <c r="T270" s="156"/>
      <c r="AT270" s="152" t="s">
        <v>170</v>
      </c>
      <c r="AU270" s="152" t="s">
        <v>92</v>
      </c>
      <c r="AV270" s="12" t="s">
        <v>90</v>
      </c>
      <c r="AW270" s="12" t="s">
        <v>39</v>
      </c>
      <c r="AX270" s="12" t="s">
        <v>83</v>
      </c>
      <c r="AY270" s="152" t="s">
        <v>161</v>
      </c>
    </row>
    <row r="271" spans="2:65" s="13" customFormat="1" ht="22.5">
      <c r="B271" s="157"/>
      <c r="D271" s="151" t="s">
        <v>170</v>
      </c>
      <c r="E271" s="158" t="s">
        <v>1</v>
      </c>
      <c r="F271" s="159" t="s">
        <v>2982</v>
      </c>
      <c r="H271" s="160">
        <v>31.39</v>
      </c>
      <c r="I271" s="161"/>
      <c r="L271" s="157"/>
      <c r="M271" s="162"/>
      <c r="T271" s="163"/>
      <c r="AT271" s="158" t="s">
        <v>170</v>
      </c>
      <c r="AU271" s="158" t="s">
        <v>92</v>
      </c>
      <c r="AV271" s="13" t="s">
        <v>92</v>
      </c>
      <c r="AW271" s="13" t="s">
        <v>39</v>
      </c>
      <c r="AX271" s="13" t="s">
        <v>90</v>
      </c>
      <c r="AY271" s="158" t="s">
        <v>161</v>
      </c>
    </row>
    <row r="272" spans="2:65" s="1" customFormat="1" ht="24.2" customHeight="1">
      <c r="B272" s="33"/>
      <c r="C272" s="137" t="s">
        <v>488</v>
      </c>
      <c r="D272" s="137" t="s">
        <v>163</v>
      </c>
      <c r="E272" s="138" t="s">
        <v>3095</v>
      </c>
      <c r="F272" s="139" t="s">
        <v>3096</v>
      </c>
      <c r="G272" s="140" t="s">
        <v>188</v>
      </c>
      <c r="H272" s="141">
        <v>35.89</v>
      </c>
      <c r="I272" s="142"/>
      <c r="J272" s="143">
        <f>ROUND(I272*H272,2)</f>
        <v>0</v>
      </c>
      <c r="K272" s="139" t="s">
        <v>167</v>
      </c>
      <c r="L272" s="33"/>
      <c r="M272" s="144" t="s">
        <v>1</v>
      </c>
      <c r="N272" s="145" t="s">
        <v>48</v>
      </c>
      <c r="P272" s="146">
        <f>O272*H272</f>
        <v>0</v>
      </c>
      <c r="Q272" s="146">
        <v>0</v>
      </c>
      <c r="R272" s="146">
        <f>Q272*H272</f>
        <v>0</v>
      </c>
      <c r="S272" s="146">
        <v>0</v>
      </c>
      <c r="T272" s="147">
        <f>S272*H272</f>
        <v>0</v>
      </c>
      <c r="AR272" s="148" t="s">
        <v>242</v>
      </c>
      <c r="AT272" s="148" t="s">
        <v>163</v>
      </c>
      <c r="AU272" s="148" t="s">
        <v>92</v>
      </c>
      <c r="AY272" s="17" t="s">
        <v>161</v>
      </c>
      <c r="BE272" s="149">
        <f>IF(N272="základní",J272,0)</f>
        <v>0</v>
      </c>
      <c r="BF272" s="149">
        <f>IF(N272="snížená",J272,0)</f>
        <v>0</v>
      </c>
      <c r="BG272" s="149">
        <f>IF(N272="zákl. přenesená",J272,0)</f>
        <v>0</v>
      </c>
      <c r="BH272" s="149">
        <f>IF(N272="sníž. přenesená",J272,0)</f>
        <v>0</v>
      </c>
      <c r="BI272" s="149">
        <f>IF(N272="nulová",J272,0)</f>
        <v>0</v>
      </c>
      <c r="BJ272" s="17" t="s">
        <v>90</v>
      </c>
      <c r="BK272" s="149">
        <f>ROUND(I272*H272,2)</f>
        <v>0</v>
      </c>
      <c r="BL272" s="17" t="s">
        <v>242</v>
      </c>
      <c r="BM272" s="148" t="s">
        <v>3097</v>
      </c>
    </row>
    <row r="273" spans="2:65" s="13" customFormat="1" ht="11.25">
      <c r="B273" s="157"/>
      <c r="D273" s="151" t="s">
        <v>170</v>
      </c>
      <c r="E273" s="158" t="s">
        <v>1</v>
      </c>
      <c r="F273" s="159" t="s">
        <v>2962</v>
      </c>
      <c r="H273" s="160">
        <v>4.5</v>
      </c>
      <c r="I273" s="161"/>
      <c r="L273" s="157"/>
      <c r="M273" s="162"/>
      <c r="T273" s="163"/>
      <c r="AT273" s="158" t="s">
        <v>170</v>
      </c>
      <c r="AU273" s="158" t="s">
        <v>92</v>
      </c>
      <c r="AV273" s="13" t="s">
        <v>92</v>
      </c>
      <c r="AW273" s="13" t="s">
        <v>39</v>
      </c>
      <c r="AX273" s="13" t="s">
        <v>83</v>
      </c>
      <c r="AY273" s="158" t="s">
        <v>161</v>
      </c>
    </row>
    <row r="274" spans="2:65" s="12" customFormat="1" ht="11.25">
      <c r="B274" s="150"/>
      <c r="D274" s="151" t="s">
        <v>170</v>
      </c>
      <c r="E274" s="152" t="s">
        <v>1</v>
      </c>
      <c r="F274" s="153" t="s">
        <v>2890</v>
      </c>
      <c r="H274" s="152" t="s">
        <v>1</v>
      </c>
      <c r="I274" s="154"/>
      <c r="L274" s="150"/>
      <c r="M274" s="155"/>
      <c r="T274" s="156"/>
      <c r="AT274" s="152" t="s">
        <v>170</v>
      </c>
      <c r="AU274" s="152" t="s">
        <v>92</v>
      </c>
      <c r="AV274" s="12" t="s">
        <v>90</v>
      </c>
      <c r="AW274" s="12" t="s">
        <v>39</v>
      </c>
      <c r="AX274" s="12" t="s">
        <v>83</v>
      </c>
      <c r="AY274" s="152" t="s">
        <v>161</v>
      </c>
    </row>
    <row r="275" spans="2:65" s="13" customFormat="1" ht="22.5">
      <c r="B275" s="157"/>
      <c r="D275" s="151" t="s">
        <v>170</v>
      </c>
      <c r="E275" s="158" t="s">
        <v>1</v>
      </c>
      <c r="F275" s="159" t="s">
        <v>2982</v>
      </c>
      <c r="H275" s="160">
        <v>31.39</v>
      </c>
      <c r="I275" s="161"/>
      <c r="L275" s="157"/>
      <c r="M275" s="162"/>
      <c r="T275" s="163"/>
      <c r="AT275" s="158" t="s">
        <v>170</v>
      </c>
      <c r="AU275" s="158" t="s">
        <v>92</v>
      </c>
      <c r="AV275" s="13" t="s">
        <v>92</v>
      </c>
      <c r="AW275" s="13" t="s">
        <v>39</v>
      </c>
      <c r="AX275" s="13" t="s">
        <v>83</v>
      </c>
      <c r="AY275" s="158" t="s">
        <v>161</v>
      </c>
    </row>
    <row r="276" spans="2:65" s="14" customFormat="1" ht="11.25">
      <c r="B276" s="167"/>
      <c r="D276" s="151" t="s">
        <v>170</v>
      </c>
      <c r="E276" s="168" t="s">
        <v>1</v>
      </c>
      <c r="F276" s="169" t="s">
        <v>237</v>
      </c>
      <c r="H276" s="170">
        <v>35.89</v>
      </c>
      <c r="I276" s="171"/>
      <c r="L276" s="167"/>
      <c r="M276" s="172"/>
      <c r="T276" s="173"/>
      <c r="AT276" s="168" t="s">
        <v>170</v>
      </c>
      <c r="AU276" s="168" t="s">
        <v>92</v>
      </c>
      <c r="AV276" s="14" t="s">
        <v>168</v>
      </c>
      <c r="AW276" s="14" t="s">
        <v>39</v>
      </c>
      <c r="AX276" s="14" t="s">
        <v>90</v>
      </c>
      <c r="AY276" s="168" t="s">
        <v>161</v>
      </c>
    </row>
    <row r="277" spans="2:65" s="1" customFormat="1" ht="24.2" customHeight="1">
      <c r="B277" s="33"/>
      <c r="C277" s="181" t="s">
        <v>441</v>
      </c>
      <c r="D277" s="181" t="s">
        <v>529</v>
      </c>
      <c r="E277" s="182" t="s">
        <v>3098</v>
      </c>
      <c r="F277" s="183" t="s">
        <v>3099</v>
      </c>
      <c r="G277" s="184" t="s">
        <v>188</v>
      </c>
      <c r="H277" s="185">
        <v>43.067999999999998</v>
      </c>
      <c r="I277" s="186"/>
      <c r="J277" s="187">
        <f>ROUND(I277*H277,2)</f>
        <v>0</v>
      </c>
      <c r="K277" s="183" t="s">
        <v>167</v>
      </c>
      <c r="L277" s="188"/>
      <c r="M277" s="189" t="s">
        <v>1</v>
      </c>
      <c r="N277" s="190" t="s">
        <v>48</v>
      </c>
      <c r="P277" s="146">
        <f>O277*H277</f>
        <v>0</v>
      </c>
      <c r="Q277" s="146">
        <v>2.9999999999999997E-4</v>
      </c>
      <c r="R277" s="146">
        <f>Q277*H277</f>
        <v>1.2920399999999999E-2</v>
      </c>
      <c r="S277" s="146">
        <v>0</v>
      </c>
      <c r="T277" s="147">
        <f>S277*H277</f>
        <v>0</v>
      </c>
      <c r="AR277" s="148" t="s">
        <v>314</v>
      </c>
      <c r="AT277" s="148" t="s">
        <v>529</v>
      </c>
      <c r="AU277" s="148" t="s">
        <v>92</v>
      </c>
      <c r="AY277" s="17" t="s">
        <v>161</v>
      </c>
      <c r="BE277" s="149">
        <f>IF(N277="základní",J277,0)</f>
        <v>0</v>
      </c>
      <c r="BF277" s="149">
        <f>IF(N277="snížená",J277,0)</f>
        <v>0</v>
      </c>
      <c r="BG277" s="149">
        <f>IF(N277="zákl. přenesená",J277,0)</f>
        <v>0</v>
      </c>
      <c r="BH277" s="149">
        <f>IF(N277="sníž. přenesená",J277,0)</f>
        <v>0</v>
      </c>
      <c r="BI277" s="149">
        <f>IF(N277="nulová",J277,0)</f>
        <v>0</v>
      </c>
      <c r="BJ277" s="17" t="s">
        <v>90</v>
      </c>
      <c r="BK277" s="149">
        <f>ROUND(I277*H277,2)</f>
        <v>0</v>
      </c>
      <c r="BL277" s="17" t="s">
        <v>242</v>
      </c>
      <c r="BM277" s="148" t="s">
        <v>3100</v>
      </c>
    </row>
    <row r="278" spans="2:65" s="1" customFormat="1" ht="19.5">
      <c r="B278" s="33"/>
      <c r="D278" s="151" t="s">
        <v>182</v>
      </c>
      <c r="F278" s="164" t="s">
        <v>3101</v>
      </c>
      <c r="I278" s="165"/>
      <c r="L278" s="33"/>
      <c r="M278" s="166"/>
      <c r="T278" s="57"/>
      <c r="AT278" s="17" t="s">
        <v>182</v>
      </c>
      <c r="AU278" s="17" t="s">
        <v>92</v>
      </c>
    </row>
    <row r="279" spans="2:65" s="13" customFormat="1" ht="11.25">
      <c r="B279" s="157"/>
      <c r="D279" s="151" t="s">
        <v>170</v>
      </c>
      <c r="E279" s="158" t="s">
        <v>1</v>
      </c>
      <c r="F279" s="159" t="s">
        <v>2962</v>
      </c>
      <c r="H279" s="160">
        <v>4.5</v>
      </c>
      <c r="I279" s="161"/>
      <c r="L279" s="157"/>
      <c r="M279" s="162"/>
      <c r="T279" s="163"/>
      <c r="AT279" s="158" t="s">
        <v>170</v>
      </c>
      <c r="AU279" s="158" t="s">
        <v>92</v>
      </c>
      <c r="AV279" s="13" t="s">
        <v>92</v>
      </c>
      <c r="AW279" s="13" t="s">
        <v>39</v>
      </c>
      <c r="AX279" s="13" t="s">
        <v>83</v>
      </c>
      <c r="AY279" s="158" t="s">
        <v>161</v>
      </c>
    </row>
    <row r="280" spans="2:65" s="12" customFormat="1" ht="11.25">
      <c r="B280" s="150"/>
      <c r="D280" s="151" t="s">
        <v>170</v>
      </c>
      <c r="E280" s="152" t="s">
        <v>1</v>
      </c>
      <c r="F280" s="153" t="s">
        <v>2890</v>
      </c>
      <c r="H280" s="152" t="s">
        <v>1</v>
      </c>
      <c r="I280" s="154"/>
      <c r="L280" s="150"/>
      <c r="M280" s="155"/>
      <c r="T280" s="156"/>
      <c r="AT280" s="152" t="s">
        <v>170</v>
      </c>
      <c r="AU280" s="152" t="s">
        <v>92</v>
      </c>
      <c r="AV280" s="12" t="s">
        <v>90</v>
      </c>
      <c r="AW280" s="12" t="s">
        <v>39</v>
      </c>
      <c r="AX280" s="12" t="s">
        <v>83</v>
      </c>
      <c r="AY280" s="152" t="s">
        <v>161</v>
      </c>
    </row>
    <row r="281" spans="2:65" s="13" customFormat="1" ht="22.5">
      <c r="B281" s="157"/>
      <c r="D281" s="151" t="s">
        <v>170</v>
      </c>
      <c r="E281" s="158" t="s">
        <v>1</v>
      </c>
      <c r="F281" s="159" t="s">
        <v>2982</v>
      </c>
      <c r="H281" s="160">
        <v>31.39</v>
      </c>
      <c r="I281" s="161"/>
      <c r="L281" s="157"/>
      <c r="M281" s="162"/>
      <c r="T281" s="163"/>
      <c r="AT281" s="158" t="s">
        <v>170</v>
      </c>
      <c r="AU281" s="158" t="s">
        <v>92</v>
      </c>
      <c r="AV281" s="13" t="s">
        <v>92</v>
      </c>
      <c r="AW281" s="13" t="s">
        <v>39</v>
      </c>
      <c r="AX281" s="13" t="s">
        <v>83</v>
      </c>
      <c r="AY281" s="158" t="s">
        <v>161</v>
      </c>
    </row>
    <row r="282" spans="2:65" s="14" customFormat="1" ht="11.25">
      <c r="B282" s="167"/>
      <c r="D282" s="151" t="s">
        <v>170</v>
      </c>
      <c r="E282" s="168" t="s">
        <v>1</v>
      </c>
      <c r="F282" s="169" t="s">
        <v>237</v>
      </c>
      <c r="H282" s="170">
        <v>35.89</v>
      </c>
      <c r="I282" s="171"/>
      <c r="L282" s="167"/>
      <c r="M282" s="172"/>
      <c r="T282" s="173"/>
      <c r="AT282" s="168" t="s">
        <v>170</v>
      </c>
      <c r="AU282" s="168" t="s">
        <v>92</v>
      </c>
      <c r="AV282" s="14" t="s">
        <v>168</v>
      </c>
      <c r="AW282" s="14" t="s">
        <v>39</v>
      </c>
      <c r="AX282" s="14" t="s">
        <v>90</v>
      </c>
      <c r="AY282" s="168" t="s">
        <v>161</v>
      </c>
    </row>
    <row r="283" spans="2:65" s="13" customFormat="1" ht="11.25">
      <c r="B283" s="157"/>
      <c r="D283" s="151" t="s">
        <v>170</v>
      </c>
      <c r="F283" s="159" t="s">
        <v>3102</v>
      </c>
      <c r="H283" s="160">
        <v>43.067999999999998</v>
      </c>
      <c r="I283" s="161"/>
      <c r="L283" s="157"/>
      <c r="M283" s="162"/>
      <c r="T283" s="163"/>
      <c r="AT283" s="158" t="s">
        <v>170</v>
      </c>
      <c r="AU283" s="158" t="s">
        <v>92</v>
      </c>
      <c r="AV283" s="13" t="s">
        <v>92</v>
      </c>
      <c r="AW283" s="13" t="s">
        <v>4</v>
      </c>
      <c r="AX283" s="13" t="s">
        <v>90</v>
      </c>
      <c r="AY283" s="158" t="s">
        <v>161</v>
      </c>
    </row>
    <row r="284" spans="2:65" s="1" customFormat="1" ht="24.2" customHeight="1">
      <c r="B284" s="33"/>
      <c r="C284" s="137" t="s">
        <v>495</v>
      </c>
      <c r="D284" s="137" t="s">
        <v>163</v>
      </c>
      <c r="E284" s="138" t="s">
        <v>3103</v>
      </c>
      <c r="F284" s="139" t="s">
        <v>3104</v>
      </c>
      <c r="G284" s="140" t="s">
        <v>188</v>
      </c>
      <c r="H284" s="141">
        <v>67.28</v>
      </c>
      <c r="I284" s="142"/>
      <c r="J284" s="143">
        <f>ROUND(I284*H284,2)</f>
        <v>0</v>
      </c>
      <c r="K284" s="139" t="s">
        <v>167</v>
      </c>
      <c r="L284" s="33"/>
      <c r="M284" s="144" t="s">
        <v>1</v>
      </c>
      <c r="N284" s="145" t="s">
        <v>48</v>
      </c>
      <c r="P284" s="146">
        <f>O284*H284</f>
        <v>0</v>
      </c>
      <c r="Q284" s="146">
        <v>4.0000000000000002E-4</v>
      </c>
      <c r="R284" s="146">
        <f>Q284*H284</f>
        <v>2.6912000000000002E-2</v>
      </c>
      <c r="S284" s="146">
        <v>0</v>
      </c>
      <c r="T284" s="147">
        <f>S284*H284</f>
        <v>0</v>
      </c>
      <c r="AR284" s="148" t="s">
        <v>242</v>
      </c>
      <c r="AT284" s="148" t="s">
        <v>163</v>
      </c>
      <c r="AU284" s="148" t="s">
        <v>92</v>
      </c>
      <c r="AY284" s="17" t="s">
        <v>161</v>
      </c>
      <c r="BE284" s="149">
        <f>IF(N284="základní",J284,0)</f>
        <v>0</v>
      </c>
      <c r="BF284" s="149">
        <f>IF(N284="snížená",J284,0)</f>
        <v>0</v>
      </c>
      <c r="BG284" s="149">
        <f>IF(N284="zákl. přenesená",J284,0)</f>
        <v>0</v>
      </c>
      <c r="BH284" s="149">
        <f>IF(N284="sníž. přenesená",J284,0)</f>
        <v>0</v>
      </c>
      <c r="BI284" s="149">
        <f>IF(N284="nulová",J284,0)</f>
        <v>0</v>
      </c>
      <c r="BJ284" s="17" t="s">
        <v>90</v>
      </c>
      <c r="BK284" s="149">
        <f>ROUND(I284*H284,2)</f>
        <v>0</v>
      </c>
      <c r="BL284" s="17" t="s">
        <v>242</v>
      </c>
      <c r="BM284" s="148" t="s">
        <v>3105</v>
      </c>
    </row>
    <row r="285" spans="2:65" s="13" customFormat="1" ht="11.25">
      <c r="B285" s="157"/>
      <c r="D285" s="151" t="s">
        <v>170</v>
      </c>
      <c r="E285" s="158" t="s">
        <v>1</v>
      </c>
      <c r="F285" s="159" t="s">
        <v>2962</v>
      </c>
      <c r="H285" s="160">
        <v>4.5</v>
      </c>
      <c r="I285" s="161"/>
      <c r="L285" s="157"/>
      <c r="M285" s="162"/>
      <c r="T285" s="163"/>
      <c r="AT285" s="158" t="s">
        <v>170</v>
      </c>
      <c r="AU285" s="158" t="s">
        <v>92</v>
      </c>
      <c r="AV285" s="13" t="s">
        <v>92</v>
      </c>
      <c r="AW285" s="13" t="s">
        <v>39</v>
      </c>
      <c r="AX285" s="13" t="s">
        <v>83</v>
      </c>
      <c r="AY285" s="158" t="s">
        <v>161</v>
      </c>
    </row>
    <row r="286" spans="2:65" s="12" customFormat="1" ht="11.25">
      <c r="B286" s="150"/>
      <c r="D286" s="151" t="s">
        <v>170</v>
      </c>
      <c r="E286" s="152" t="s">
        <v>1</v>
      </c>
      <c r="F286" s="153" t="s">
        <v>2890</v>
      </c>
      <c r="H286" s="152" t="s">
        <v>1</v>
      </c>
      <c r="I286" s="154"/>
      <c r="L286" s="150"/>
      <c r="M286" s="155"/>
      <c r="T286" s="156"/>
      <c r="AT286" s="152" t="s">
        <v>170</v>
      </c>
      <c r="AU286" s="152" t="s">
        <v>92</v>
      </c>
      <c r="AV286" s="12" t="s">
        <v>90</v>
      </c>
      <c r="AW286" s="12" t="s">
        <v>39</v>
      </c>
      <c r="AX286" s="12" t="s">
        <v>83</v>
      </c>
      <c r="AY286" s="152" t="s">
        <v>161</v>
      </c>
    </row>
    <row r="287" spans="2:65" s="13" customFormat="1" ht="22.5">
      <c r="B287" s="157"/>
      <c r="D287" s="151" t="s">
        <v>170</v>
      </c>
      <c r="E287" s="158" t="s">
        <v>1</v>
      </c>
      <c r="F287" s="159" t="s">
        <v>3106</v>
      </c>
      <c r="H287" s="160">
        <v>62.78</v>
      </c>
      <c r="I287" s="161"/>
      <c r="L287" s="157"/>
      <c r="M287" s="162"/>
      <c r="T287" s="163"/>
      <c r="AT287" s="158" t="s">
        <v>170</v>
      </c>
      <c r="AU287" s="158" t="s">
        <v>92</v>
      </c>
      <c r="AV287" s="13" t="s">
        <v>92</v>
      </c>
      <c r="AW287" s="13" t="s">
        <v>39</v>
      </c>
      <c r="AX287" s="13" t="s">
        <v>83</v>
      </c>
      <c r="AY287" s="158" t="s">
        <v>161</v>
      </c>
    </row>
    <row r="288" spans="2:65" s="14" customFormat="1" ht="11.25">
      <c r="B288" s="167"/>
      <c r="D288" s="151" t="s">
        <v>170</v>
      </c>
      <c r="E288" s="168" t="s">
        <v>1</v>
      </c>
      <c r="F288" s="169" t="s">
        <v>237</v>
      </c>
      <c r="H288" s="170">
        <v>67.28</v>
      </c>
      <c r="I288" s="171"/>
      <c r="L288" s="167"/>
      <c r="M288" s="172"/>
      <c r="T288" s="173"/>
      <c r="AT288" s="168" t="s">
        <v>170</v>
      </c>
      <c r="AU288" s="168" t="s">
        <v>92</v>
      </c>
      <c r="AV288" s="14" t="s">
        <v>168</v>
      </c>
      <c r="AW288" s="14" t="s">
        <v>39</v>
      </c>
      <c r="AX288" s="14" t="s">
        <v>90</v>
      </c>
      <c r="AY288" s="168" t="s">
        <v>161</v>
      </c>
    </row>
    <row r="289" spans="2:65" s="1" customFormat="1" ht="44.25" customHeight="1">
      <c r="B289" s="33"/>
      <c r="C289" s="181" t="s">
        <v>448</v>
      </c>
      <c r="D289" s="181" t="s">
        <v>529</v>
      </c>
      <c r="E289" s="182" t="s">
        <v>782</v>
      </c>
      <c r="F289" s="183" t="s">
        <v>783</v>
      </c>
      <c r="G289" s="184" t="s">
        <v>188</v>
      </c>
      <c r="H289" s="185">
        <v>74.007999999999996</v>
      </c>
      <c r="I289" s="186"/>
      <c r="J289" s="187">
        <f>ROUND(I289*H289,2)</f>
        <v>0</v>
      </c>
      <c r="K289" s="183" t="s">
        <v>167</v>
      </c>
      <c r="L289" s="188"/>
      <c r="M289" s="189" t="s">
        <v>1</v>
      </c>
      <c r="N289" s="190" t="s">
        <v>48</v>
      </c>
      <c r="P289" s="146">
        <f>O289*H289</f>
        <v>0</v>
      </c>
      <c r="Q289" s="146">
        <v>5.4000000000000003E-3</v>
      </c>
      <c r="R289" s="146">
        <f>Q289*H289</f>
        <v>0.39964319999999998</v>
      </c>
      <c r="S289" s="146">
        <v>0</v>
      </c>
      <c r="T289" s="147">
        <f>S289*H289</f>
        <v>0</v>
      </c>
      <c r="AR289" s="148" t="s">
        <v>314</v>
      </c>
      <c r="AT289" s="148" t="s">
        <v>529</v>
      </c>
      <c r="AU289" s="148" t="s">
        <v>92</v>
      </c>
      <c r="AY289" s="17" t="s">
        <v>161</v>
      </c>
      <c r="BE289" s="149">
        <f>IF(N289="základní",J289,0)</f>
        <v>0</v>
      </c>
      <c r="BF289" s="149">
        <f>IF(N289="snížená",J289,0)</f>
        <v>0</v>
      </c>
      <c r="BG289" s="149">
        <f>IF(N289="zákl. přenesená",J289,0)</f>
        <v>0</v>
      </c>
      <c r="BH289" s="149">
        <f>IF(N289="sníž. přenesená",J289,0)</f>
        <v>0</v>
      </c>
      <c r="BI289" s="149">
        <f>IF(N289="nulová",J289,0)</f>
        <v>0</v>
      </c>
      <c r="BJ289" s="17" t="s">
        <v>90</v>
      </c>
      <c r="BK289" s="149">
        <f>ROUND(I289*H289,2)</f>
        <v>0</v>
      </c>
      <c r="BL289" s="17" t="s">
        <v>242</v>
      </c>
      <c r="BM289" s="148" t="s">
        <v>3107</v>
      </c>
    </row>
    <row r="290" spans="2:65" s="1" customFormat="1" ht="19.5">
      <c r="B290" s="33"/>
      <c r="D290" s="151" t="s">
        <v>182</v>
      </c>
      <c r="F290" s="164" t="s">
        <v>2046</v>
      </c>
      <c r="I290" s="165"/>
      <c r="L290" s="33"/>
      <c r="M290" s="166"/>
      <c r="T290" s="57"/>
      <c r="AT290" s="17" t="s">
        <v>182</v>
      </c>
      <c r="AU290" s="17" t="s">
        <v>92</v>
      </c>
    </row>
    <row r="291" spans="2:65" s="13" customFormat="1" ht="11.25">
      <c r="B291" s="157"/>
      <c r="D291" s="151" t="s">
        <v>170</v>
      </c>
      <c r="E291" s="158" t="s">
        <v>1</v>
      </c>
      <c r="F291" s="159" t="s">
        <v>2962</v>
      </c>
      <c r="H291" s="160">
        <v>4.5</v>
      </c>
      <c r="I291" s="161"/>
      <c r="L291" s="157"/>
      <c r="M291" s="162"/>
      <c r="T291" s="163"/>
      <c r="AT291" s="158" t="s">
        <v>170</v>
      </c>
      <c r="AU291" s="158" t="s">
        <v>92</v>
      </c>
      <c r="AV291" s="13" t="s">
        <v>92</v>
      </c>
      <c r="AW291" s="13" t="s">
        <v>39</v>
      </c>
      <c r="AX291" s="13" t="s">
        <v>83</v>
      </c>
      <c r="AY291" s="158" t="s">
        <v>161</v>
      </c>
    </row>
    <row r="292" spans="2:65" s="12" customFormat="1" ht="11.25">
      <c r="B292" s="150"/>
      <c r="D292" s="151" t="s">
        <v>170</v>
      </c>
      <c r="E292" s="152" t="s">
        <v>1</v>
      </c>
      <c r="F292" s="153" t="s">
        <v>2890</v>
      </c>
      <c r="H292" s="152" t="s">
        <v>1</v>
      </c>
      <c r="I292" s="154"/>
      <c r="L292" s="150"/>
      <c r="M292" s="155"/>
      <c r="T292" s="156"/>
      <c r="AT292" s="152" t="s">
        <v>170</v>
      </c>
      <c r="AU292" s="152" t="s">
        <v>92</v>
      </c>
      <c r="AV292" s="12" t="s">
        <v>90</v>
      </c>
      <c r="AW292" s="12" t="s">
        <v>39</v>
      </c>
      <c r="AX292" s="12" t="s">
        <v>83</v>
      </c>
      <c r="AY292" s="152" t="s">
        <v>161</v>
      </c>
    </row>
    <row r="293" spans="2:65" s="13" customFormat="1" ht="22.5">
      <c r="B293" s="157"/>
      <c r="D293" s="151" t="s">
        <v>170</v>
      </c>
      <c r="E293" s="158" t="s">
        <v>1</v>
      </c>
      <c r="F293" s="159" t="s">
        <v>3106</v>
      </c>
      <c r="H293" s="160">
        <v>62.78</v>
      </c>
      <c r="I293" s="161"/>
      <c r="L293" s="157"/>
      <c r="M293" s="162"/>
      <c r="T293" s="163"/>
      <c r="AT293" s="158" t="s">
        <v>170</v>
      </c>
      <c r="AU293" s="158" t="s">
        <v>92</v>
      </c>
      <c r="AV293" s="13" t="s">
        <v>92</v>
      </c>
      <c r="AW293" s="13" t="s">
        <v>39</v>
      </c>
      <c r="AX293" s="13" t="s">
        <v>83</v>
      </c>
      <c r="AY293" s="158" t="s">
        <v>161</v>
      </c>
    </row>
    <row r="294" spans="2:65" s="14" customFormat="1" ht="11.25">
      <c r="B294" s="167"/>
      <c r="D294" s="151" t="s">
        <v>170</v>
      </c>
      <c r="E294" s="168" t="s">
        <v>1</v>
      </c>
      <c r="F294" s="169" t="s">
        <v>237</v>
      </c>
      <c r="H294" s="170">
        <v>67.28</v>
      </c>
      <c r="I294" s="171"/>
      <c r="L294" s="167"/>
      <c r="M294" s="172"/>
      <c r="T294" s="173"/>
      <c r="AT294" s="168" t="s">
        <v>170</v>
      </c>
      <c r="AU294" s="168" t="s">
        <v>92</v>
      </c>
      <c r="AV294" s="14" t="s">
        <v>168</v>
      </c>
      <c r="AW294" s="14" t="s">
        <v>39</v>
      </c>
      <c r="AX294" s="14" t="s">
        <v>90</v>
      </c>
      <c r="AY294" s="168" t="s">
        <v>161</v>
      </c>
    </row>
    <row r="295" spans="2:65" s="13" customFormat="1" ht="11.25">
      <c r="B295" s="157"/>
      <c r="D295" s="151" t="s">
        <v>170</v>
      </c>
      <c r="F295" s="159" t="s">
        <v>3108</v>
      </c>
      <c r="H295" s="160">
        <v>74.007999999999996</v>
      </c>
      <c r="I295" s="161"/>
      <c r="L295" s="157"/>
      <c r="M295" s="162"/>
      <c r="T295" s="163"/>
      <c r="AT295" s="158" t="s">
        <v>170</v>
      </c>
      <c r="AU295" s="158" t="s">
        <v>92</v>
      </c>
      <c r="AV295" s="13" t="s">
        <v>92</v>
      </c>
      <c r="AW295" s="13" t="s">
        <v>4</v>
      </c>
      <c r="AX295" s="13" t="s">
        <v>90</v>
      </c>
      <c r="AY295" s="158" t="s">
        <v>161</v>
      </c>
    </row>
    <row r="296" spans="2:65" s="1" customFormat="1" ht="24.2" customHeight="1">
      <c r="B296" s="33"/>
      <c r="C296" s="137" t="s">
        <v>504</v>
      </c>
      <c r="D296" s="137" t="s">
        <v>163</v>
      </c>
      <c r="E296" s="138" t="s">
        <v>3109</v>
      </c>
      <c r="F296" s="139" t="s">
        <v>3110</v>
      </c>
      <c r="G296" s="140" t="s">
        <v>188</v>
      </c>
      <c r="H296" s="141">
        <v>35.89</v>
      </c>
      <c r="I296" s="142"/>
      <c r="J296" s="143">
        <f>ROUND(I296*H296,2)</f>
        <v>0</v>
      </c>
      <c r="K296" s="139" t="s">
        <v>167</v>
      </c>
      <c r="L296" s="33"/>
      <c r="M296" s="144" t="s">
        <v>1</v>
      </c>
      <c r="N296" s="145" t="s">
        <v>48</v>
      </c>
      <c r="P296" s="146">
        <f>O296*H296</f>
        <v>0</v>
      </c>
      <c r="Q296" s="146">
        <v>4.0000000000000002E-4</v>
      </c>
      <c r="R296" s="146">
        <f>Q296*H296</f>
        <v>1.4356000000000001E-2</v>
      </c>
      <c r="S296" s="146">
        <v>0</v>
      </c>
      <c r="T296" s="147">
        <f>S296*H296</f>
        <v>0</v>
      </c>
      <c r="AR296" s="148" t="s">
        <v>242</v>
      </c>
      <c r="AT296" s="148" t="s">
        <v>163</v>
      </c>
      <c r="AU296" s="148" t="s">
        <v>92</v>
      </c>
      <c r="AY296" s="17" t="s">
        <v>161</v>
      </c>
      <c r="BE296" s="149">
        <f>IF(N296="základní",J296,0)</f>
        <v>0</v>
      </c>
      <c r="BF296" s="149">
        <f>IF(N296="snížená",J296,0)</f>
        <v>0</v>
      </c>
      <c r="BG296" s="149">
        <f>IF(N296="zákl. přenesená",J296,0)</f>
        <v>0</v>
      </c>
      <c r="BH296" s="149">
        <f>IF(N296="sníž. přenesená",J296,0)</f>
        <v>0</v>
      </c>
      <c r="BI296" s="149">
        <f>IF(N296="nulová",J296,0)</f>
        <v>0</v>
      </c>
      <c r="BJ296" s="17" t="s">
        <v>90</v>
      </c>
      <c r="BK296" s="149">
        <f>ROUND(I296*H296,2)</f>
        <v>0</v>
      </c>
      <c r="BL296" s="17" t="s">
        <v>242</v>
      </c>
      <c r="BM296" s="148" t="s">
        <v>3111</v>
      </c>
    </row>
    <row r="297" spans="2:65" s="13" customFormat="1" ht="11.25">
      <c r="B297" s="157"/>
      <c r="D297" s="151" t="s">
        <v>170</v>
      </c>
      <c r="E297" s="158" t="s">
        <v>1</v>
      </c>
      <c r="F297" s="159" t="s">
        <v>2962</v>
      </c>
      <c r="H297" s="160">
        <v>4.5</v>
      </c>
      <c r="I297" s="161"/>
      <c r="L297" s="157"/>
      <c r="M297" s="162"/>
      <c r="T297" s="163"/>
      <c r="AT297" s="158" t="s">
        <v>170</v>
      </c>
      <c r="AU297" s="158" t="s">
        <v>92</v>
      </c>
      <c r="AV297" s="13" t="s">
        <v>92</v>
      </c>
      <c r="AW297" s="13" t="s">
        <v>39</v>
      </c>
      <c r="AX297" s="13" t="s">
        <v>83</v>
      </c>
      <c r="AY297" s="158" t="s">
        <v>161</v>
      </c>
    </row>
    <row r="298" spans="2:65" s="12" customFormat="1" ht="11.25">
      <c r="B298" s="150"/>
      <c r="D298" s="151" t="s">
        <v>170</v>
      </c>
      <c r="E298" s="152" t="s">
        <v>1</v>
      </c>
      <c r="F298" s="153" t="s">
        <v>2890</v>
      </c>
      <c r="H298" s="152" t="s">
        <v>1</v>
      </c>
      <c r="I298" s="154"/>
      <c r="L298" s="150"/>
      <c r="M298" s="155"/>
      <c r="T298" s="156"/>
      <c r="AT298" s="152" t="s">
        <v>170</v>
      </c>
      <c r="AU298" s="152" t="s">
        <v>92</v>
      </c>
      <c r="AV298" s="12" t="s">
        <v>90</v>
      </c>
      <c r="AW298" s="12" t="s">
        <v>39</v>
      </c>
      <c r="AX298" s="12" t="s">
        <v>83</v>
      </c>
      <c r="AY298" s="152" t="s">
        <v>161</v>
      </c>
    </row>
    <row r="299" spans="2:65" s="13" customFormat="1" ht="22.5">
      <c r="B299" s="157"/>
      <c r="D299" s="151" t="s">
        <v>170</v>
      </c>
      <c r="E299" s="158" t="s">
        <v>1</v>
      </c>
      <c r="F299" s="159" t="s">
        <v>2982</v>
      </c>
      <c r="H299" s="160">
        <v>31.39</v>
      </c>
      <c r="I299" s="161"/>
      <c r="L299" s="157"/>
      <c r="M299" s="162"/>
      <c r="T299" s="163"/>
      <c r="AT299" s="158" t="s">
        <v>170</v>
      </c>
      <c r="AU299" s="158" t="s">
        <v>92</v>
      </c>
      <c r="AV299" s="13" t="s">
        <v>92</v>
      </c>
      <c r="AW299" s="13" t="s">
        <v>39</v>
      </c>
      <c r="AX299" s="13" t="s">
        <v>83</v>
      </c>
      <c r="AY299" s="158" t="s">
        <v>161</v>
      </c>
    </row>
    <row r="300" spans="2:65" s="14" customFormat="1" ht="11.25">
      <c r="B300" s="167"/>
      <c r="D300" s="151" t="s">
        <v>170</v>
      </c>
      <c r="E300" s="168" t="s">
        <v>1</v>
      </c>
      <c r="F300" s="169" t="s">
        <v>237</v>
      </c>
      <c r="H300" s="170">
        <v>35.89</v>
      </c>
      <c r="I300" s="171"/>
      <c r="L300" s="167"/>
      <c r="M300" s="172"/>
      <c r="T300" s="173"/>
      <c r="AT300" s="168" t="s">
        <v>170</v>
      </c>
      <c r="AU300" s="168" t="s">
        <v>92</v>
      </c>
      <c r="AV300" s="14" t="s">
        <v>168</v>
      </c>
      <c r="AW300" s="14" t="s">
        <v>39</v>
      </c>
      <c r="AX300" s="14" t="s">
        <v>90</v>
      </c>
      <c r="AY300" s="168" t="s">
        <v>161</v>
      </c>
    </row>
    <row r="301" spans="2:65" s="1" customFormat="1" ht="24.2" customHeight="1">
      <c r="B301" s="33"/>
      <c r="C301" s="137" t="s">
        <v>451</v>
      </c>
      <c r="D301" s="137" t="s">
        <v>163</v>
      </c>
      <c r="E301" s="138" t="s">
        <v>3112</v>
      </c>
      <c r="F301" s="139" t="s">
        <v>3113</v>
      </c>
      <c r="G301" s="140" t="s">
        <v>301</v>
      </c>
      <c r="H301" s="141">
        <v>17.495000000000001</v>
      </c>
      <c r="I301" s="142"/>
      <c r="J301" s="143">
        <f>ROUND(I301*H301,2)</f>
        <v>0</v>
      </c>
      <c r="K301" s="139" t="s">
        <v>167</v>
      </c>
      <c r="L301" s="33"/>
      <c r="M301" s="144" t="s">
        <v>1</v>
      </c>
      <c r="N301" s="145" t="s">
        <v>48</v>
      </c>
      <c r="P301" s="146">
        <f>O301*H301</f>
        <v>0</v>
      </c>
      <c r="Q301" s="146">
        <v>1.6000000000000001E-4</v>
      </c>
      <c r="R301" s="146">
        <f>Q301*H301</f>
        <v>2.7992000000000004E-3</v>
      </c>
      <c r="S301" s="146">
        <v>0</v>
      </c>
      <c r="T301" s="147">
        <f>S301*H301</f>
        <v>0</v>
      </c>
      <c r="AR301" s="148" t="s">
        <v>242</v>
      </c>
      <c r="AT301" s="148" t="s">
        <v>163</v>
      </c>
      <c r="AU301" s="148" t="s">
        <v>92</v>
      </c>
      <c r="AY301" s="17" t="s">
        <v>161</v>
      </c>
      <c r="BE301" s="149">
        <f>IF(N301="základní",J301,0)</f>
        <v>0</v>
      </c>
      <c r="BF301" s="149">
        <f>IF(N301="snížená",J301,0)</f>
        <v>0</v>
      </c>
      <c r="BG301" s="149">
        <f>IF(N301="zákl. přenesená",J301,0)</f>
        <v>0</v>
      </c>
      <c r="BH301" s="149">
        <f>IF(N301="sníž. přenesená",J301,0)</f>
        <v>0</v>
      </c>
      <c r="BI301" s="149">
        <f>IF(N301="nulová",J301,0)</f>
        <v>0</v>
      </c>
      <c r="BJ301" s="17" t="s">
        <v>90</v>
      </c>
      <c r="BK301" s="149">
        <f>ROUND(I301*H301,2)</f>
        <v>0</v>
      </c>
      <c r="BL301" s="17" t="s">
        <v>242</v>
      </c>
      <c r="BM301" s="148" t="s">
        <v>3114</v>
      </c>
    </row>
    <row r="302" spans="2:65" s="13" customFormat="1" ht="11.25">
      <c r="B302" s="157"/>
      <c r="D302" s="151" t="s">
        <v>170</v>
      </c>
      <c r="E302" s="158" t="s">
        <v>1</v>
      </c>
      <c r="F302" s="159" t="s">
        <v>3115</v>
      </c>
      <c r="H302" s="160">
        <v>1.8</v>
      </c>
      <c r="I302" s="161"/>
      <c r="L302" s="157"/>
      <c r="M302" s="162"/>
      <c r="T302" s="163"/>
      <c r="AT302" s="158" t="s">
        <v>170</v>
      </c>
      <c r="AU302" s="158" t="s">
        <v>92</v>
      </c>
      <c r="AV302" s="13" t="s">
        <v>92</v>
      </c>
      <c r="AW302" s="13" t="s">
        <v>39</v>
      </c>
      <c r="AX302" s="13" t="s">
        <v>83</v>
      </c>
      <c r="AY302" s="158" t="s">
        <v>161</v>
      </c>
    </row>
    <row r="303" spans="2:65" s="12" customFormat="1" ht="11.25">
      <c r="B303" s="150"/>
      <c r="D303" s="151" t="s">
        <v>170</v>
      </c>
      <c r="E303" s="152" t="s">
        <v>1</v>
      </c>
      <c r="F303" s="153" t="s">
        <v>2890</v>
      </c>
      <c r="H303" s="152" t="s">
        <v>1</v>
      </c>
      <c r="I303" s="154"/>
      <c r="L303" s="150"/>
      <c r="M303" s="155"/>
      <c r="T303" s="156"/>
      <c r="AT303" s="152" t="s">
        <v>170</v>
      </c>
      <c r="AU303" s="152" t="s">
        <v>92</v>
      </c>
      <c r="AV303" s="12" t="s">
        <v>90</v>
      </c>
      <c r="AW303" s="12" t="s">
        <v>39</v>
      </c>
      <c r="AX303" s="12" t="s">
        <v>83</v>
      </c>
      <c r="AY303" s="152" t="s">
        <v>161</v>
      </c>
    </row>
    <row r="304" spans="2:65" s="13" customFormat="1" ht="22.5">
      <c r="B304" s="157"/>
      <c r="D304" s="151" t="s">
        <v>170</v>
      </c>
      <c r="E304" s="158" t="s">
        <v>1</v>
      </c>
      <c r="F304" s="159" t="s">
        <v>3116</v>
      </c>
      <c r="H304" s="160">
        <v>15.695</v>
      </c>
      <c r="I304" s="161"/>
      <c r="L304" s="157"/>
      <c r="M304" s="162"/>
      <c r="T304" s="163"/>
      <c r="AT304" s="158" t="s">
        <v>170</v>
      </c>
      <c r="AU304" s="158" t="s">
        <v>92</v>
      </c>
      <c r="AV304" s="13" t="s">
        <v>92</v>
      </c>
      <c r="AW304" s="13" t="s">
        <v>39</v>
      </c>
      <c r="AX304" s="13" t="s">
        <v>83</v>
      </c>
      <c r="AY304" s="158" t="s">
        <v>161</v>
      </c>
    </row>
    <row r="305" spans="2:65" s="14" customFormat="1" ht="11.25">
      <c r="B305" s="167"/>
      <c r="D305" s="151" t="s">
        <v>170</v>
      </c>
      <c r="E305" s="168" t="s">
        <v>1</v>
      </c>
      <c r="F305" s="169" t="s">
        <v>237</v>
      </c>
      <c r="H305" s="170">
        <v>17.495000000000001</v>
      </c>
      <c r="I305" s="171"/>
      <c r="L305" s="167"/>
      <c r="M305" s="172"/>
      <c r="T305" s="173"/>
      <c r="AT305" s="168" t="s">
        <v>170</v>
      </c>
      <c r="AU305" s="168" t="s">
        <v>92</v>
      </c>
      <c r="AV305" s="14" t="s">
        <v>168</v>
      </c>
      <c r="AW305" s="14" t="s">
        <v>39</v>
      </c>
      <c r="AX305" s="14" t="s">
        <v>90</v>
      </c>
      <c r="AY305" s="168" t="s">
        <v>161</v>
      </c>
    </row>
    <row r="306" spans="2:65" s="1" customFormat="1" ht="24.2" customHeight="1">
      <c r="B306" s="33"/>
      <c r="C306" s="137" t="s">
        <v>515</v>
      </c>
      <c r="D306" s="137" t="s">
        <v>163</v>
      </c>
      <c r="E306" s="138" t="s">
        <v>3117</v>
      </c>
      <c r="F306" s="139" t="s">
        <v>3118</v>
      </c>
      <c r="G306" s="140" t="s">
        <v>789</v>
      </c>
      <c r="H306" s="191"/>
      <c r="I306" s="142"/>
      <c r="J306" s="143">
        <f>ROUND(I306*H306,2)</f>
        <v>0</v>
      </c>
      <c r="K306" s="139" t="s">
        <v>167</v>
      </c>
      <c r="L306" s="33"/>
      <c r="M306" s="144" t="s">
        <v>1</v>
      </c>
      <c r="N306" s="145" t="s">
        <v>48</v>
      </c>
      <c r="P306" s="146">
        <f>O306*H306</f>
        <v>0</v>
      </c>
      <c r="Q306" s="146">
        <v>0</v>
      </c>
      <c r="R306" s="146">
        <f>Q306*H306</f>
        <v>0</v>
      </c>
      <c r="S306" s="146">
        <v>0</v>
      </c>
      <c r="T306" s="147">
        <f>S306*H306</f>
        <v>0</v>
      </c>
      <c r="AR306" s="148" t="s">
        <v>242</v>
      </c>
      <c r="AT306" s="148" t="s">
        <v>163</v>
      </c>
      <c r="AU306" s="148" t="s">
        <v>92</v>
      </c>
      <c r="AY306" s="17" t="s">
        <v>161</v>
      </c>
      <c r="BE306" s="149">
        <f>IF(N306="základní",J306,0)</f>
        <v>0</v>
      </c>
      <c r="BF306" s="149">
        <f>IF(N306="snížená",J306,0)</f>
        <v>0</v>
      </c>
      <c r="BG306" s="149">
        <f>IF(N306="zákl. přenesená",J306,0)</f>
        <v>0</v>
      </c>
      <c r="BH306" s="149">
        <f>IF(N306="sníž. přenesená",J306,0)</f>
        <v>0</v>
      </c>
      <c r="BI306" s="149">
        <f>IF(N306="nulová",J306,0)</f>
        <v>0</v>
      </c>
      <c r="BJ306" s="17" t="s">
        <v>90</v>
      </c>
      <c r="BK306" s="149">
        <f>ROUND(I306*H306,2)</f>
        <v>0</v>
      </c>
      <c r="BL306" s="17" t="s">
        <v>242</v>
      </c>
      <c r="BM306" s="148" t="s">
        <v>3119</v>
      </c>
    </row>
    <row r="307" spans="2:65" s="11" customFormat="1" ht="22.9" customHeight="1">
      <c r="B307" s="125"/>
      <c r="D307" s="126" t="s">
        <v>82</v>
      </c>
      <c r="E307" s="135" t="s">
        <v>791</v>
      </c>
      <c r="F307" s="135" t="s">
        <v>792</v>
      </c>
      <c r="I307" s="128"/>
      <c r="J307" s="136">
        <f>BK307</f>
        <v>0</v>
      </c>
      <c r="L307" s="125"/>
      <c r="M307" s="130"/>
      <c r="P307" s="131">
        <f>SUM(P308:P320)</f>
        <v>0</v>
      </c>
      <c r="R307" s="131">
        <f>SUM(R308:R320)</f>
        <v>1.0474136000000001</v>
      </c>
      <c r="T307" s="132">
        <f>SUM(T308:T320)</f>
        <v>0</v>
      </c>
      <c r="AR307" s="126" t="s">
        <v>92</v>
      </c>
      <c r="AT307" s="133" t="s">
        <v>82</v>
      </c>
      <c r="AU307" s="133" t="s">
        <v>90</v>
      </c>
      <c r="AY307" s="126" t="s">
        <v>161</v>
      </c>
      <c r="BK307" s="134">
        <f>SUM(BK308:BK320)</f>
        <v>0</v>
      </c>
    </row>
    <row r="308" spans="2:65" s="1" customFormat="1" ht="24.2" customHeight="1">
      <c r="B308" s="33"/>
      <c r="C308" s="137" t="s">
        <v>456</v>
      </c>
      <c r="D308" s="137" t="s">
        <v>163</v>
      </c>
      <c r="E308" s="138" t="s">
        <v>846</v>
      </c>
      <c r="F308" s="139" t="s">
        <v>847</v>
      </c>
      <c r="G308" s="140" t="s">
        <v>188</v>
      </c>
      <c r="H308" s="141">
        <v>147.04</v>
      </c>
      <c r="I308" s="142"/>
      <c r="J308" s="143">
        <f>ROUND(I308*H308,2)</f>
        <v>0</v>
      </c>
      <c r="K308" s="139" t="s">
        <v>167</v>
      </c>
      <c r="L308" s="33"/>
      <c r="M308" s="144" t="s">
        <v>1</v>
      </c>
      <c r="N308" s="145" t="s">
        <v>48</v>
      </c>
      <c r="P308" s="146">
        <f>O308*H308</f>
        <v>0</v>
      </c>
      <c r="Q308" s="146">
        <v>8.8000000000000003E-4</v>
      </c>
      <c r="R308" s="146">
        <f>Q308*H308</f>
        <v>0.12939519999999999</v>
      </c>
      <c r="S308" s="146">
        <v>0</v>
      </c>
      <c r="T308" s="147">
        <f>S308*H308</f>
        <v>0</v>
      </c>
      <c r="AR308" s="148" t="s">
        <v>242</v>
      </c>
      <c r="AT308" s="148" t="s">
        <v>163</v>
      </c>
      <c r="AU308" s="148" t="s">
        <v>92</v>
      </c>
      <c r="AY308" s="17" t="s">
        <v>161</v>
      </c>
      <c r="BE308" s="149">
        <f>IF(N308="základní",J308,0)</f>
        <v>0</v>
      </c>
      <c r="BF308" s="149">
        <f>IF(N308="snížená",J308,0)</f>
        <v>0</v>
      </c>
      <c r="BG308" s="149">
        <f>IF(N308="zákl. přenesená",J308,0)</f>
        <v>0</v>
      </c>
      <c r="BH308" s="149">
        <f>IF(N308="sníž. přenesená",J308,0)</f>
        <v>0</v>
      </c>
      <c r="BI308" s="149">
        <f>IF(N308="nulová",J308,0)</f>
        <v>0</v>
      </c>
      <c r="BJ308" s="17" t="s">
        <v>90</v>
      </c>
      <c r="BK308" s="149">
        <f>ROUND(I308*H308,2)</f>
        <v>0</v>
      </c>
      <c r="BL308" s="17" t="s">
        <v>242</v>
      </c>
      <c r="BM308" s="148" t="s">
        <v>3120</v>
      </c>
    </row>
    <row r="309" spans="2:65" s="1" customFormat="1" ht="19.5">
      <c r="B309" s="33"/>
      <c r="D309" s="151" t="s">
        <v>182</v>
      </c>
      <c r="F309" s="164" t="s">
        <v>3121</v>
      </c>
      <c r="I309" s="165"/>
      <c r="L309" s="33"/>
      <c r="M309" s="166"/>
      <c r="T309" s="57"/>
      <c r="AT309" s="17" t="s">
        <v>182</v>
      </c>
      <c r="AU309" s="17" t="s">
        <v>92</v>
      </c>
    </row>
    <row r="310" spans="2:65" s="13" customFormat="1" ht="22.5">
      <c r="B310" s="157"/>
      <c r="D310" s="151" t="s">
        <v>170</v>
      </c>
      <c r="E310" s="158" t="s">
        <v>1</v>
      </c>
      <c r="F310" s="159" t="s">
        <v>3122</v>
      </c>
      <c r="H310" s="160">
        <v>80.811999999999998</v>
      </c>
      <c r="I310" s="161"/>
      <c r="L310" s="157"/>
      <c r="M310" s="162"/>
      <c r="T310" s="163"/>
      <c r="AT310" s="158" t="s">
        <v>170</v>
      </c>
      <c r="AU310" s="158" t="s">
        <v>92</v>
      </c>
      <c r="AV310" s="13" t="s">
        <v>92</v>
      </c>
      <c r="AW310" s="13" t="s">
        <v>39</v>
      </c>
      <c r="AX310" s="13" t="s">
        <v>83</v>
      </c>
      <c r="AY310" s="158" t="s">
        <v>161</v>
      </c>
    </row>
    <row r="311" spans="2:65" s="13" customFormat="1" ht="22.5">
      <c r="B311" s="157"/>
      <c r="D311" s="151" t="s">
        <v>170</v>
      </c>
      <c r="E311" s="158" t="s">
        <v>1</v>
      </c>
      <c r="F311" s="159" t="s">
        <v>3123</v>
      </c>
      <c r="H311" s="160">
        <v>66.227999999999994</v>
      </c>
      <c r="I311" s="161"/>
      <c r="L311" s="157"/>
      <c r="M311" s="162"/>
      <c r="T311" s="163"/>
      <c r="AT311" s="158" t="s">
        <v>170</v>
      </c>
      <c r="AU311" s="158" t="s">
        <v>92</v>
      </c>
      <c r="AV311" s="13" t="s">
        <v>92</v>
      </c>
      <c r="AW311" s="13" t="s">
        <v>39</v>
      </c>
      <c r="AX311" s="13" t="s">
        <v>83</v>
      </c>
      <c r="AY311" s="158" t="s">
        <v>161</v>
      </c>
    </row>
    <row r="312" spans="2:65" s="14" customFormat="1" ht="11.25">
      <c r="B312" s="167"/>
      <c r="D312" s="151" t="s">
        <v>170</v>
      </c>
      <c r="E312" s="168" t="s">
        <v>1</v>
      </c>
      <c r="F312" s="169" t="s">
        <v>237</v>
      </c>
      <c r="H312" s="170">
        <v>147.04</v>
      </c>
      <c r="I312" s="171"/>
      <c r="L312" s="167"/>
      <c r="M312" s="172"/>
      <c r="T312" s="173"/>
      <c r="AT312" s="168" t="s">
        <v>170</v>
      </c>
      <c r="AU312" s="168" t="s">
        <v>92</v>
      </c>
      <c r="AV312" s="14" t="s">
        <v>168</v>
      </c>
      <c r="AW312" s="14" t="s">
        <v>39</v>
      </c>
      <c r="AX312" s="14" t="s">
        <v>90</v>
      </c>
      <c r="AY312" s="168" t="s">
        <v>161</v>
      </c>
    </row>
    <row r="313" spans="2:65" s="1" customFormat="1" ht="44.25" customHeight="1">
      <c r="B313" s="33"/>
      <c r="C313" s="181" t="s">
        <v>523</v>
      </c>
      <c r="D313" s="181" t="s">
        <v>529</v>
      </c>
      <c r="E313" s="182" t="s">
        <v>782</v>
      </c>
      <c r="F313" s="183" t="s">
        <v>783</v>
      </c>
      <c r="G313" s="184" t="s">
        <v>188</v>
      </c>
      <c r="H313" s="185">
        <v>169.096</v>
      </c>
      <c r="I313" s="186"/>
      <c r="J313" s="187">
        <f>ROUND(I313*H313,2)</f>
        <v>0</v>
      </c>
      <c r="K313" s="183" t="s">
        <v>167</v>
      </c>
      <c r="L313" s="188"/>
      <c r="M313" s="189" t="s">
        <v>1</v>
      </c>
      <c r="N313" s="190" t="s">
        <v>48</v>
      </c>
      <c r="P313" s="146">
        <f>O313*H313</f>
        <v>0</v>
      </c>
      <c r="Q313" s="146">
        <v>5.4000000000000003E-3</v>
      </c>
      <c r="R313" s="146">
        <f>Q313*H313</f>
        <v>0.91311840000000011</v>
      </c>
      <c r="S313" s="146">
        <v>0</v>
      </c>
      <c r="T313" s="147">
        <f>S313*H313</f>
        <v>0</v>
      </c>
      <c r="AR313" s="148" t="s">
        <v>314</v>
      </c>
      <c r="AT313" s="148" t="s">
        <v>529</v>
      </c>
      <c r="AU313" s="148" t="s">
        <v>92</v>
      </c>
      <c r="AY313" s="17" t="s">
        <v>161</v>
      </c>
      <c r="BE313" s="149">
        <f>IF(N313="základní",J313,0)</f>
        <v>0</v>
      </c>
      <c r="BF313" s="149">
        <f>IF(N313="snížená",J313,0)</f>
        <v>0</v>
      </c>
      <c r="BG313" s="149">
        <f>IF(N313="zákl. přenesená",J313,0)</f>
        <v>0</v>
      </c>
      <c r="BH313" s="149">
        <f>IF(N313="sníž. přenesená",J313,0)</f>
        <v>0</v>
      </c>
      <c r="BI313" s="149">
        <f>IF(N313="nulová",J313,0)</f>
        <v>0</v>
      </c>
      <c r="BJ313" s="17" t="s">
        <v>90</v>
      </c>
      <c r="BK313" s="149">
        <f>ROUND(I313*H313,2)</f>
        <v>0</v>
      </c>
      <c r="BL313" s="17" t="s">
        <v>242</v>
      </c>
      <c r="BM313" s="148" t="s">
        <v>3124</v>
      </c>
    </row>
    <row r="314" spans="2:65" s="1" customFormat="1" ht="19.5">
      <c r="B314" s="33"/>
      <c r="D314" s="151" t="s">
        <v>182</v>
      </c>
      <c r="F314" s="164" t="s">
        <v>785</v>
      </c>
      <c r="I314" s="165"/>
      <c r="L314" s="33"/>
      <c r="M314" s="166"/>
      <c r="T314" s="57"/>
      <c r="AT314" s="17" t="s">
        <v>182</v>
      </c>
      <c r="AU314" s="17" t="s">
        <v>92</v>
      </c>
    </row>
    <row r="315" spans="2:65" s="13" customFormat="1" ht="22.5">
      <c r="B315" s="157"/>
      <c r="D315" s="151" t="s">
        <v>170</v>
      </c>
      <c r="E315" s="158" t="s">
        <v>1</v>
      </c>
      <c r="F315" s="159" t="s">
        <v>3122</v>
      </c>
      <c r="H315" s="160">
        <v>80.811999999999998</v>
      </c>
      <c r="I315" s="161"/>
      <c r="L315" s="157"/>
      <c r="M315" s="162"/>
      <c r="T315" s="163"/>
      <c r="AT315" s="158" t="s">
        <v>170</v>
      </c>
      <c r="AU315" s="158" t="s">
        <v>92</v>
      </c>
      <c r="AV315" s="13" t="s">
        <v>92</v>
      </c>
      <c r="AW315" s="13" t="s">
        <v>39</v>
      </c>
      <c r="AX315" s="13" t="s">
        <v>83</v>
      </c>
      <c r="AY315" s="158" t="s">
        <v>161</v>
      </c>
    </row>
    <row r="316" spans="2:65" s="13" customFormat="1" ht="22.5">
      <c r="B316" s="157"/>
      <c r="D316" s="151" t="s">
        <v>170</v>
      </c>
      <c r="E316" s="158" t="s">
        <v>1</v>
      </c>
      <c r="F316" s="159" t="s">
        <v>3123</v>
      </c>
      <c r="H316" s="160">
        <v>66.227999999999994</v>
      </c>
      <c r="I316" s="161"/>
      <c r="L316" s="157"/>
      <c r="M316" s="162"/>
      <c r="T316" s="163"/>
      <c r="AT316" s="158" t="s">
        <v>170</v>
      </c>
      <c r="AU316" s="158" t="s">
        <v>92</v>
      </c>
      <c r="AV316" s="13" t="s">
        <v>92</v>
      </c>
      <c r="AW316" s="13" t="s">
        <v>39</v>
      </c>
      <c r="AX316" s="13" t="s">
        <v>83</v>
      </c>
      <c r="AY316" s="158" t="s">
        <v>161</v>
      </c>
    </row>
    <row r="317" spans="2:65" s="14" customFormat="1" ht="11.25">
      <c r="B317" s="167"/>
      <c r="D317" s="151" t="s">
        <v>170</v>
      </c>
      <c r="E317" s="168" t="s">
        <v>1</v>
      </c>
      <c r="F317" s="169" t="s">
        <v>237</v>
      </c>
      <c r="H317" s="170">
        <v>147.04</v>
      </c>
      <c r="I317" s="171"/>
      <c r="L317" s="167"/>
      <c r="M317" s="172"/>
      <c r="T317" s="173"/>
      <c r="AT317" s="168" t="s">
        <v>170</v>
      </c>
      <c r="AU317" s="168" t="s">
        <v>92</v>
      </c>
      <c r="AV317" s="14" t="s">
        <v>168</v>
      </c>
      <c r="AW317" s="14" t="s">
        <v>39</v>
      </c>
      <c r="AX317" s="14" t="s">
        <v>90</v>
      </c>
      <c r="AY317" s="168" t="s">
        <v>161</v>
      </c>
    </row>
    <row r="318" spans="2:65" s="13" customFormat="1" ht="11.25">
      <c r="B318" s="157"/>
      <c r="D318" s="151" t="s">
        <v>170</v>
      </c>
      <c r="F318" s="159" t="s">
        <v>3125</v>
      </c>
      <c r="H318" s="160">
        <v>169.096</v>
      </c>
      <c r="I318" s="161"/>
      <c r="L318" s="157"/>
      <c r="M318" s="162"/>
      <c r="T318" s="163"/>
      <c r="AT318" s="158" t="s">
        <v>170</v>
      </c>
      <c r="AU318" s="158" t="s">
        <v>92</v>
      </c>
      <c r="AV318" s="13" t="s">
        <v>92</v>
      </c>
      <c r="AW318" s="13" t="s">
        <v>4</v>
      </c>
      <c r="AX318" s="13" t="s">
        <v>90</v>
      </c>
      <c r="AY318" s="158" t="s">
        <v>161</v>
      </c>
    </row>
    <row r="319" spans="2:65" s="1" customFormat="1" ht="24.2" customHeight="1">
      <c r="B319" s="33"/>
      <c r="C319" s="137" t="s">
        <v>470</v>
      </c>
      <c r="D319" s="137" t="s">
        <v>163</v>
      </c>
      <c r="E319" s="138" t="s">
        <v>3126</v>
      </c>
      <c r="F319" s="139" t="s">
        <v>3127</v>
      </c>
      <c r="G319" s="140" t="s">
        <v>245</v>
      </c>
      <c r="H319" s="141">
        <v>10</v>
      </c>
      <c r="I319" s="142"/>
      <c r="J319" s="143">
        <f>ROUND(I319*H319,2)</f>
        <v>0</v>
      </c>
      <c r="K319" s="139" t="s">
        <v>167</v>
      </c>
      <c r="L319" s="33"/>
      <c r="M319" s="144" t="s">
        <v>1</v>
      </c>
      <c r="N319" s="145" t="s">
        <v>48</v>
      </c>
      <c r="P319" s="146">
        <f>O319*H319</f>
        <v>0</v>
      </c>
      <c r="Q319" s="146">
        <v>4.8999999999999998E-4</v>
      </c>
      <c r="R319" s="146">
        <f>Q319*H319</f>
        <v>4.8999999999999998E-3</v>
      </c>
      <c r="S319" s="146">
        <v>0</v>
      </c>
      <c r="T319" s="147">
        <f>S319*H319</f>
        <v>0</v>
      </c>
      <c r="AR319" s="148" t="s">
        <v>242</v>
      </c>
      <c r="AT319" s="148" t="s">
        <v>163</v>
      </c>
      <c r="AU319" s="148" t="s">
        <v>92</v>
      </c>
      <c r="AY319" s="17" t="s">
        <v>161</v>
      </c>
      <c r="BE319" s="149">
        <f>IF(N319="základní",J319,0)</f>
        <v>0</v>
      </c>
      <c r="BF319" s="149">
        <f>IF(N319="snížená",J319,0)</f>
        <v>0</v>
      </c>
      <c r="BG319" s="149">
        <f>IF(N319="zákl. přenesená",J319,0)</f>
        <v>0</v>
      </c>
      <c r="BH319" s="149">
        <f>IF(N319="sníž. přenesená",J319,0)</f>
        <v>0</v>
      </c>
      <c r="BI319" s="149">
        <f>IF(N319="nulová",J319,0)</f>
        <v>0</v>
      </c>
      <c r="BJ319" s="17" t="s">
        <v>90</v>
      </c>
      <c r="BK319" s="149">
        <f>ROUND(I319*H319,2)</f>
        <v>0</v>
      </c>
      <c r="BL319" s="17" t="s">
        <v>242</v>
      </c>
      <c r="BM319" s="148" t="s">
        <v>3128</v>
      </c>
    </row>
    <row r="320" spans="2:65" s="1" customFormat="1" ht="24.2" customHeight="1">
      <c r="B320" s="33"/>
      <c r="C320" s="137" t="s">
        <v>535</v>
      </c>
      <c r="D320" s="137" t="s">
        <v>163</v>
      </c>
      <c r="E320" s="138" t="s">
        <v>3129</v>
      </c>
      <c r="F320" s="139" t="s">
        <v>3130</v>
      </c>
      <c r="G320" s="140" t="s">
        <v>789</v>
      </c>
      <c r="H320" s="191"/>
      <c r="I320" s="142"/>
      <c r="J320" s="143">
        <f>ROUND(I320*H320,2)</f>
        <v>0</v>
      </c>
      <c r="K320" s="139" t="s">
        <v>167</v>
      </c>
      <c r="L320" s="33"/>
      <c r="M320" s="144" t="s">
        <v>1</v>
      </c>
      <c r="N320" s="145" t="s">
        <v>48</v>
      </c>
      <c r="P320" s="146">
        <f>O320*H320</f>
        <v>0</v>
      </c>
      <c r="Q320" s="146">
        <v>0</v>
      </c>
      <c r="R320" s="146">
        <f>Q320*H320</f>
        <v>0</v>
      </c>
      <c r="S320" s="146">
        <v>0</v>
      </c>
      <c r="T320" s="147">
        <f>S320*H320</f>
        <v>0</v>
      </c>
      <c r="AR320" s="148" t="s">
        <v>242</v>
      </c>
      <c r="AT320" s="148" t="s">
        <v>163</v>
      </c>
      <c r="AU320" s="148" t="s">
        <v>92</v>
      </c>
      <c r="AY320" s="17" t="s">
        <v>161</v>
      </c>
      <c r="BE320" s="149">
        <f>IF(N320="základní",J320,0)</f>
        <v>0</v>
      </c>
      <c r="BF320" s="149">
        <f>IF(N320="snížená",J320,0)</f>
        <v>0</v>
      </c>
      <c r="BG320" s="149">
        <f>IF(N320="zákl. přenesená",J320,0)</f>
        <v>0</v>
      </c>
      <c r="BH320" s="149">
        <f>IF(N320="sníž. přenesená",J320,0)</f>
        <v>0</v>
      </c>
      <c r="BI320" s="149">
        <f>IF(N320="nulová",J320,0)</f>
        <v>0</v>
      </c>
      <c r="BJ320" s="17" t="s">
        <v>90</v>
      </c>
      <c r="BK320" s="149">
        <f>ROUND(I320*H320,2)</f>
        <v>0</v>
      </c>
      <c r="BL320" s="17" t="s">
        <v>242</v>
      </c>
      <c r="BM320" s="148" t="s">
        <v>3131</v>
      </c>
    </row>
    <row r="321" spans="2:65" s="11" customFormat="1" ht="22.9" customHeight="1">
      <c r="B321" s="125"/>
      <c r="D321" s="126" t="s">
        <v>82</v>
      </c>
      <c r="E321" s="135" t="s">
        <v>900</v>
      </c>
      <c r="F321" s="135" t="s">
        <v>901</v>
      </c>
      <c r="I321" s="128"/>
      <c r="J321" s="136">
        <f>BK321</f>
        <v>0</v>
      </c>
      <c r="L321" s="125"/>
      <c r="M321" s="130"/>
      <c r="P321" s="131">
        <f>SUM(P322:P330)</f>
        <v>0</v>
      </c>
      <c r="R321" s="131">
        <f>SUM(R322:R330)</f>
        <v>0.17327399999999998</v>
      </c>
      <c r="T321" s="132">
        <f>SUM(T322:T330)</f>
        <v>0</v>
      </c>
      <c r="AR321" s="126" t="s">
        <v>92</v>
      </c>
      <c r="AT321" s="133" t="s">
        <v>82</v>
      </c>
      <c r="AU321" s="133" t="s">
        <v>90</v>
      </c>
      <c r="AY321" s="126" t="s">
        <v>161</v>
      </c>
      <c r="BK321" s="134">
        <f>SUM(BK322:BK330)</f>
        <v>0</v>
      </c>
    </row>
    <row r="322" spans="2:65" s="1" customFormat="1" ht="24.2" customHeight="1">
      <c r="B322" s="33"/>
      <c r="C322" s="137" t="s">
        <v>474</v>
      </c>
      <c r="D322" s="137" t="s">
        <v>163</v>
      </c>
      <c r="E322" s="138" t="s">
        <v>3132</v>
      </c>
      <c r="F322" s="139" t="s">
        <v>3133</v>
      </c>
      <c r="G322" s="140" t="s">
        <v>188</v>
      </c>
      <c r="H322" s="141">
        <v>31.39</v>
      </c>
      <c r="I322" s="142"/>
      <c r="J322" s="143">
        <f>ROUND(I322*H322,2)</f>
        <v>0</v>
      </c>
      <c r="K322" s="139" t="s">
        <v>167</v>
      </c>
      <c r="L322" s="33"/>
      <c r="M322" s="144" t="s">
        <v>1</v>
      </c>
      <c r="N322" s="145" t="s">
        <v>48</v>
      </c>
      <c r="P322" s="146">
        <f>O322*H322</f>
        <v>0</v>
      </c>
      <c r="Q322" s="146">
        <v>3.0000000000000001E-3</v>
      </c>
      <c r="R322" s="146">
        <f>Q322*H322</f>
        <v>9.4170000000000004E-2</v>
      </c>
      <c r="S322" s="146">
        <v>0</v>
      </c>
      <c r="T322" s="147">
        <f>S322*H322</f>
        <v>0</v>
      </c>
      <c r="AR322" s="148" t="s">
        <v>242</v>
      </c>
      <c r="AT322" s="148" t="s">
        <v>163</v>
      </c>
      <c r="AU322" s="148" t="s">
        <v>92</v>
      </c>
      <c r="AY322" s="17" t="s">
        <v>161</v>
      </c>
      <c r="BE322" s="149">
        <f>IF(N322="základní",J322,0)</f>
        <v>0</v>
      </c>
      <c r="BF322" s="149">
        <f>IF(N322="snížená",J322,0)</f>
        <v>0</v>
      </c>
      <c r="BG322" s="149">
        <f>IF(N322="zákl. přenesená",J322,0)</f>
        <v>0</v>
      </c>
      <c r="BH322" s="149">
        <f>IF(N322="sníž. přenesená",J322,0)</f>
        <v>0</v>
      </c>
      <c r="BI322" s="149">
        <f>IF(N322="nulová",J322,0)</f>
        <v>0</v>
      </c>
      <c r="BJ322" s="17" t="s">
        <v>90</v>
      </c>
      <c r="BK322" s="149">
        <f>ROUND(I322*H322,2)</f>
        <v>0</v>
      </c>
      <c r="BL322" s="17" t="s">
        <v>242</v>
      </c>
      <c r="BM322" s="148" t="s">
        <v>3134</v>
      </c>
    </row>
    <row r="323" spans="2:65" s="12" customFormat="1" ht="11.25">
      <c r="B323" s="150"/>
      <c r="D323" s="151" t="s">
        <v>170</v>
      </c>
      <c r="E323" s="152" t="s">
        <v>1</v>
      </c>
      <c r="F323" s="153" t="s">
        <v>2890</v>
      </c>
      <c r="H323" s="152" t="s">
        <v>1</v>
      </c>
      <c r="I323" s="154"/>
      <c r="L323" s="150"/>
      <c r="M323" s="155"/>
      <c r="T323" s="156"/>
      <c r="AT323" s="152" t="s">
        <v>170</v>
      </c>
      <c r="AU323" s="152" t="s">
        <v>92</v>
      </c>
      <c r="AV323" s="12" t="s">
        <v>90</v>
      </c>
      <c r="AW323" s="12" t="s">
        <v>39</v>
      </c>
      <c r="AX323" s="12" t="s">
        <v>83</v>
      </c>
      <c r="AY323" s="152" t="s">
        <v>161</v>
      </c>
    </row>
    <row r="324" spans="2:65" s="13" customFormat="1" ht="22.5">
      <c r="B324" s="157"/>
      <c r="D324" s="151" t="s">
        <v>170</v>
      </c>
      <c r="E324" s="158" t="s">
        <v>1</v>
      </c>
      <c r="F324" s="159" t="s">
        <v>2982</v>
      </c>
      <c r="H324" s="160">
        <v>31.39</v>
      </c>
      <c r="I324" s="161"/>
      <c r="L324" s="157"/>
      <c r="M324" s="162"/>
      <c r="T324" s="163"/>
      <c r="AT324" s="158" t="s">
        <v>170</v>
      </c>
      <c r="AU324" s="158" t="s">
        <v>92</v>
      </c>
      <c r="AV324" s="13" t="s">
        <v>92</v>
      </c>
      <c r="AW324" s="13" t="s">
        <v>39</v>
      </c>
      <c r="AX324" s="13" t="s">
        <v>90</v>
      </c>
      <c r="AY324" s="158" t="s">
        <v>161</v>
      </c>
    </row>
    <row r="325" spans="2:65" s="1" customFormat="1" ht="24.2" customHeight="1">
      <c r="B325" s="33"/>
      <c r="C325" s="181" t="s">
        <v>546</v>
      </c>
      <c r="D325" s="181" t="s">
        <v>529</v>
      </c>
      <c r="E325" s="182" t="s">
        <v>3135</v>
      </c>
      <c r="F325" s="183" t="s">
        <v>3136</v>
      </c>
      <c r="G325" s="184" t="s">
        <v>188</v>
      </c>
      <c r="H325" s="185">
        <v>32.96</v>
      </c>
      <c r="I325" s="186"/>
      <c r="J325" s="187">
        <f>ROUND(I325*H325,2)</f>
        <v>0</v>
      </c>
      <c r="K325" s="183" t="s">
        <v>167</v>
      </c>
      <c r="L325" s="188"/>
      <c r="M325" s="189" t="s">
        <v>1</v>
      </c>
      <c r="N325" s="190" t="s">
        <v>48</v>
      </c>
      <c r="P325" s="146">
        <f>O325*H325</f>
        <v>0</v>
      </c>
      <c r="Q325" s="146">
        <v>2.3999999999999998E-3</v>
      </c>
      <c r="R325" s="146">
        <f>Q325*H325</f>
        <v>7.9103999999999994E-2</v>
      </c>
      <c r="S325" s="146">
        <v>0</v>
      </c>
      <c r="T325" s="147">
        <f>S325*H325</f>
        <v>0</v>
      </c>
      <c r="AR325" s="148" t="s">
        <v>314</v>
      </c>
      <c r="AT325" s="148" t="s">
        <v>529</v>
      </c>
      <c r="AU325" s="148" t="s">
        <v>92</v>
      </c>
      <c r="AY325" s="17" t="s">
        <v>161</v>
      </c>
      <c r="BE325" s="149">
        <f>IF(N325="základní",J325,0)</f>
        <v>0</v>
      </c>
      <c r="BF325" s="149">
        <f>IF(N325="snížená",J325,0)</f>
        <v>0</v>
      </c>
      <c r="BG325" s="149">
        <f>IF(N325="zákl. přenesená",J325,0)</f>
        <v>0</v>
      </c>
      <c r="BH325" s="149">
        <f>IF(N325="sníž. přenesená",J325,0)</f>
        <v>0</v>
      </c>
      <c r="BI325" s="149">
        <f>IF(N325="nulová",J325,0)</f>
        <v>0</v>
      </c>
      <c r="BJ325" s="17" t="s">
        <v>90</v>
      </c>
      <c r="BK325" s="149">
        <f>ROUND(I325*H325,2)</f>
        <v>0</v>
      </c>
      <c r="BL325" s="17" t="s">
        <v>242</v>
      </c>
      <c r="BM325" s="148" t="s">
        <v>3137</v>
      </c>
    </row>
    <row r="326" spans="2:65" s="1" customFormat="1" ht="19.5">
      <c r="B326" s="33"/>
      <c r="D326" s="151" t="s">
        <v>182</v>
      </c>
      <c r="F326" s="164" t="s">
        <v>533</v>
      </c>
      <c r="I326" s="165"/>
      <c r="L326" s="33"/>
      <c r="M326" s="166"/>
      <c r="T326" s="57"/>
      <c r="AT326" s="17" t="s">
        <v>182</v>
      </c>
      <c r="AU326" s="17" t="s">
        <v>92</v>
      </c>
    </row>
    <row r="327" spans="2:65" s="12" customFormat="1" ht="11.25">
      <c r="B327" s="150"/>
      <c r="D327" s="151" t="s">
        <v>170</v>
      </c>
      <c r="E327" s="152" t="s">
        <v>1</v>
      </c>
      <c r="F327" s="153" t="s">
        <v>2890</v>
      </c>
      <c r="H327" s="152" t="s">
        <v>1</v>
      </c>
      <c r="I327" s="154"/>
      <c r="L327" s="150"/>
      <c r="M327" s="155"/>
      <c r="T327" s="156"/>
      <c r="AT327" s="152" t="s">
        <v>170</v>
      </c>
      <c r="AU327" s="152" t="s">
        <v>92</v>
      </c>
      <c r="AV327" s="12" t="s">
        <v>90</v>
      </c>
      <c r="AW327" s="12" t="s">
        <v>39</v>
      </c>
      <c r="AX327" s="12" t="s">
        <v>83</v>
      </c>
      <c r="AY327" s="152" t="s">
        <v>161</v>
      </c>
    </row>
    <row r="328" spans="2:65" s="13" customFormat="1" ht="22.5">
      <c r="B328" s="157"/>
      <c r="D328" s="151" t="s">
        <v>170</v>
      </c>
      <c r="E328" s="158" t="s">
        <v>1</v>
      </c>
      <c r="F328" s="159" t="s">
        <v>2982</v>
      </c>
      <c r="H328" s="160">
        <v>31.39</v>
      </c>
      <c r="I328" s="161"/>
      <c r="L328" s="157"/>
      <c r="M328" s="162"/>
      <c r="T328" s="163"/>
      <c r="AT328" s="158" t="s">
        <v>170</v>
      </c>
      <c r="AU328" s="158" t="s">
        <v>92</v>
      </c>
      <c r="AV328" s="13" t="s">
        <v>92</v>
      </c>
      <c r="AW328" s="13" t="s">
        <v>39</v>
      </c>
      <c r="AX328" s="13" t="s">
        <v>90</v>
      </c>
      <c r="AY328" s="158" t="s">
        <v>161</v>
      </c>
    </row>
    <row r="329" spans="2:65" s="13" customFormat="1" ht="11.25">
      <c r="B329" s="157"/>
      <c r="D329" s="151" t="s">
        <v>170</v>
      </c>
      <c r="F329" s="159" t="s">
        <v>3138</v>
      </c>
      <c r="H329" s="160">
        <v>32.96</v>
      </c>
      <c r="I329" s="161"/>
      <c r="L329" s="157"/>
      <c r="M329" s="162"/>
      <c r="T329" s="163"/>
      <c r="AT329" s="158" t="s">
        <v>170</v>
      </c>
      <c r="AU329" s="158" t="s">
        <v>92</v>
      </c>
      <c r="AV329" s="13" t="s">
        <v>92</v>
      </c>
      <c r="AW329" s="13" t="s">
        <v>4</v>
      </c>
      <c r="AX329" s="13" t="s">
        <v>90</v>
      </c>
      <c r="AY329" s="158" t="s">
        <v>161</v>
      </c>
    </row>
    <row r="330" spans="2:65" s="1" customFormat="1" ht="24.2" customHeight="1">
      <c r="B330" s="33"/>
      <c r="C330" s="137" t="s">
        <v>478</v>
      </c>
      <c r="D330" s="137" t="s">
        <v>163</v>
      </c>
      <c r="E330" s="138" t="s">
        <v>3139</v>
      </c>
      <c r="F330" s="139" t="s">
        <v>3140</v>
      </c>
      <c r="G330" s="140" t="s">
        <v>789</v>
      </c>
      <c r="H330" s="191"/>
      <c r="I330" s="142"/>
      <c r="J330" s="143">
        <f>ROUND(I330*H330,2)</f>
        <v>0</v>
      </c>
      <c r="K330" s="139" t="s">
        <v>167</v>
      </c>
      <c r="L330" s="33"/>
      <c r="M330" s="144" t="s">
        <v>1</v>
      </c>
      <c r="N330" s="145" t="s">
        <v>48</v>
      </c>
      <c r="P330" s="146">
        <f>O330*H330</f>
        <v>0</v>
      </c>
      <c r="Q330" s="146">
        <v>0</v>
      </c>
      <c r="R330" s="146">
        <f>Q330*H330</f>
        <v>0</v>
      </c>
      <c r="S330" s="146">
        <v>0</v>
      </c>
      <c r="T330" s="147">
        <f>S330*H330</f>
        <v>0</v>
      </c>
      <c r="AR330" s="148" t="s">
        <v>242</v>
      </c>
      <c r="AT330" s="148" t="s">
        <v>163</v>
      </c>
      <c r="AU330" s="148" t="s">
        <v>92</v>
      </c>
      <c r="AY330" s="17" t="s">
        <v>161</v>
      </c>
      <c r="BE330" s="149">
        <f>IF(N330="základní",J330,0)</f>
        <v>0</v>
      </c>
      <c r="BF330" s="149">
        <f>IF(N330="snížená",J330,0)</f>
        <v>0</v>
      </c>
      <c r="BG330" s="149">
        <f>IF(N330="zákl. přenesená",J330,0)</f>
        <v>0</v>
      </c>
      <c r="BH330" s="149">
        <f>IF(N330="sníž. přenesená",J330,0)</f>
        <v>0</v>
      </c>
      <c r="BI330" s="149">
        <f>IF(N330="nulová",J330,0)</f>
        <v>0</v>
      </c>
      <c r="BJ330" s="17" t="s">
        <v>90</v>
      </c>
      <c r="BK330" s="149">
        <f>ROUND(I330*H330,2)</f>
        <v>0</v>
      </c>
      <c r="BL330" s="17" t="s">
        <v>242</v>
      </c>
      <c r="BM330" s="148" t="s">
        <v>3141</v>
      </c>
    </row>
    <row r="331" spans="2:65" s="11" customFormat="1" ht="22.9" customHeight="1">
      <c r="B331" s="125"/>
      <c r="D331" s="126" t="s">
        <v>82</v>
      </c>
      <c r="E331" s="135" t="s">
        <v>983</v>
      </c>
      <c r="F331" s="135" t="s">
        <v>984</v>
      </c>
      <c r="I331" s="128"/>
      <c r="J331" s="136">
        <f>BK331</f>
        <v>0</v>
      </c>
      <c r="L331" s="125"/>
      <c r="M331" s="130"/>
      <c r="P331" s="131">
        <f>SUM(P332:P339)</f>
        <v>0</v>
      </c>
      <c r="R331" s="131">
        <f>SUM(R332:R339)</f>
        <v>0.13913999999999999</v>
      </c>
      <c r="T331" s="132">
        <f>SUM(T332:T339)</f>
        <v>0</v>
      </c>
      <c r="AR331" s="126" t="s">
        <v>92</v>
      </c>
      <c r="AT331" s="133" t="s">
        <v>82</v>
      </c>
      <c r="AU331" s="133" t="s">
        <v>90</v>
      </c>
      <c r="AY331" s="126" t="s">
        <v>161</v>
      </c>
      <c r="BK331" s="134">
        <f>SUM(BK332:BK339)</f>
        <v>0</v>
      </c>
    </row>
    <row r="332" spans="2:65" s="1" customFormat="1" ht="21.75" customHeight="1">
      <c r="B332" s="33"/>
      <c r="C332" s="137" t="s">
        <v>555</v>
      </c>
      <c r="D332" s="137" t="s">
        <v>163</v>
      </c>
      <c r="E332" s="138" t="s">
        <v>3142</v>
      </c>
      <c r="F332" s="139" t="s">
        <v>3143</v>
      </c>
      <c r="G332" s="140" t="s">
        <v>301</v>
      </c>
      <c r="H332" s="141">
        <v>18</v>
      </c>
      <c r="I332" s="142"/>
      <c r="J332" s="143">
        <f>ROUND(I332*H332,2)</f>
        <v>0</v>
      </c>
      <c r="K332" s="139" t="s">
        <v>167</v>
      </c>
      <c r="L332" s="33"/>
      <c r="M332" s="144" t="s">
        <v>1</v>
      </c>
      <c r="N332" s="145" t="s">
        <v>48</v>
      </c>
      <c r="P332" s="146">
        <f>O332*H332</f>
        <v>0</v>
      </c>
      <c r="Q332" s="146">
        <v>1.97E-3</v>
      </c>
      <c r="R332" s="146">
        <f>Q332*H332</f>
        <v>3.5459999999999998E-2</v>
      </c>
      <c r="S332" s="146">
        <v>0</v>
      </c>
      <c r="T332" s="147">
        <f>S332*H332</f>
        <v>0</v>
      </c>
      <c r="AR332" s="148" t="s">
        <v>242</v>
      </c>
      <c r="AT332" s="148" t="s">
        <v>163</v>
      </c>
      <c r="AU332" s="148" t="s">
        <v>92</v>
      </c>
      <c r="AY332" s="17" t="s">
        <v>161</v>
      </c>
      <c r="BE332" s="149">
        <f>IF(N332="základní",J332,0)</f>
        <v>0</v>
      </c>
      <c r="BF332" s="149">
        <f>IF(N332="snížená",J332,0)</f>
        <v>0</v>
      </c>
      <c r="BG332" s="149">
        <f>IF(N332="zákl. přenesená",J332,0)</f>
        <v>0</v>
      </c>
      <c r="BH332" s="149">
        <f>IF(N332="sníž. přenesená",J332,0)</f>
        <v>0</v>
      </c>
      <c r="BI332" s="149">
        <f>IF(N332="nulová",J332,0)</f>
        <v>0</v>
      </c>
      <c r="BJ332" s="17" t="s">
        <v>90</v>
      </c>
      <c r="BK332" s="149">
        <f>ROUND(I332*H332,2)</f>
        <v>0</v>
      </c>
      <c r="BL332" s="17" t="s">
        <v>242</v>
      </c>
      <c r="BM332" s="148" t="s">
        <v>3144</v>
      </c>
    </row>
    <row r="333" spans="2:65" s="13" customFormat="1" ht="11.25">
      <c r="B333" s="157"/>
      <c r="D333" s="151" t="s">
        <v>170</v>
      </c>
      <c r="E333" s="158" t="s">
        <v>1</v>
      </c>
      <c r="F333" s="159" t="s">
        <v>3145</v>
      </c>
      <c r="H333" s="160">
        <v>18</v>
      </c>
      <c r="I333" s="161"/>
      <c r="L333" s="157"/>
      <c r="M333" s="162"/>
      <c r="T333" s="163"/>
      <c r="AT333" s="158" t="s">
        <v>170</v>
      </c>
      <c r="AU333" s="158" t="s">
        <v>92</v>
      </c>
      <c r="AV333" s="13" t="s">
        <v>92</v>
      </c>
      <c r="AW333" s="13" t="s">
        <v>39</v>
      </c>
      <c r="AX333" s="13" t="s">
        <v>90</v>
      </c>
      <c r="AY333" s="158" t="s">
        <v>161</v>
      </c>
    </row>
    <row r="334" spans="2:65" s="1" customFormat="1" ht="21.75" customHeight="1">
      <c r="B334" s="33"/>
      <c r="C334" s="137" t="s">
        <v>482</v>
      </c>
      <c r="D334" s="137" t="s">
        <v>163</v>
      </c>
      <c r="E334" s="138" t="s">
        <v>3146</v>
      </c>
      <c r="F334" s="139" t="s">
        <v>3147</v>
      </c>
      <c r="G334" s="140" t="s">
        <v>301</v>
      </c>
      <c r="H334" s="141">
        <v>24</v>
      </c>
      <c r="I334" s="142"/>
      <c r="J334" s="143">
        <f>ROUND(I334*H334,2)</f>
        <v>0</v>
      </c>
      <c r="K334" s="139" t="s">
        <v>167</v>
      </c>
      <c r="L334" s="33"/>
      <c r="M334" s="144" t="s">
        <v>1</v>
      </c>
      <c r="N334" s="145" t="s">
        <v>48</v>
      </c>
      <c r="P334" s="146">
        <f>O334*H334</f>
        <v>0</v>
      </c>
      <c r="Q334" s="146">
        <v>3.0400000000000002E-3</v>
      </c>
      <c r="R334" s="146">
        <f>Q334*H334</f>
        <v>7.2959999999999997E-2</v>
      </c>
      <c r="S334" s="146">
        <v>0</v>
      </c>
      <c r="T334" s="147">
        <f>S334*H334</f>
        <v>0</v>
      </c>
      <c r="AR334" s="148" t="s">
        <v>242</v>
      </c>
      <c r="AT334" s="148" t="s">
        <v>163</v>
      </c>
      <c r="AU334" s="148" t="s">
        <v>92</v>
      </c>
      <c r="AY334" s="17" t="s">
        <v>161</v>
      </c>
      <c r="BE334" s="149">
        <f>IF(N334="základní",J334,0)</f>
        <v>0</v>
      </c>
      <c r="BF334" s="149">
        <f>IF(N334="snížená",J334,0)</f>
        <v>0</v>
      </c>
      <c r="BG334" s="149">
        <f>IF(N334="zákl. přenesená",J334,0)</f>
        <v>0</v>
      </c>
      <c r="BH334" s="149">
        <f>IF(N334="sníž. přenesená",J334,0)</f>
        <v>0</v>
      </c>
      <c r="BI334" s="149">
        <f>IF(N334="nulová",J334,0)</f>
        <v>0</v>
      </c>
      <c r="BJ334" s="17" t="s">
        <v>90</v>
      </c>
      <c r="BK334" s="149">
        <f>ROUND(I334*H334,2)</f>
        <v>0</v>
      </c>
      <c r="BL334" s="17" t="s">
        <v>242</v>
      </c>
      <c r="BM334" s="148" t="s">
        <v>3148</v>
      </c>
    </row>
    <row r="335" spans="2:65" s="13" customFormat="1" ht="11.25">
      <c r="B335" s="157"/>
      <c r="D335" s="151" t="s">
        <v>170</v>
      </c>
      <c r="E335" s="158" t="s">
        <v>1</v>
      </c>
      <c r="F335" s="159" t="s">
        <v>3149</v>
      </c>
      <c r="H335" s="160">
        <v>13</v>
      </c>
      <c r="I335" s="161"/>
      <c r="L335" s="157"/>
      <c r="M335" s="162"/>
      <c r="T335" s="163"/>
      <c r="AT335" s="158" t="s">
        <v>170</v>
      </c>
      <c r="AU335" s="158" t="s">
        <v>92</v>
      </c>
      <c r="AV335" s="13" t="s">
        <v>92</v>
      </c>
      <c r="AW335" s="13" t="s">
        <v>39</v>
      </c>
      <c r="AX335" s="13" t="s">
        <v>83</v>
      </c>
      <c r="AY335" s="158" t="s">
        <v>161</v>
      </c>
    </row>
    <row r="336" spans="2:65" s="13" customFormat="1" ht="11.25">
      <c r="B336" s="157"/>
      <c r="D336" s="151" t="s">
        <v>170</v>
      </c>
      <c r="E336" s="158" t="s">
        <v>1</v>
      </c>
      <c r="F336" s="159" t="s">
        <v>218</v>
      </c>
      <c r="H336" s="160">
        <v>11</v>
      </c>
      <c r="I336" s="161"/>
      <c r="L336" s="157"/>
      <c r="M336" s="162"/>
      <c r="T336" s="163"/>
      <c r="AT336" s="158" t="s">
        <v>170</v>
      </c>
      <c r="AU336" s="158" t="s">
        <v>92</v>
      </c>
      <c r="AV336" s="13" t="s">
        <v>92</v>
      </c>
      <c r="AW336" s="13" t="s">
        <v>39</v>
      </c>
      <c r="AX336" s="13" t="s">
        <v>83</v>
      </c>
      <c r="AY336" s="158" t="s">
        <v>161</v>
      </c>
    </row>
    <row r="337" spans="2:65" s="14" customFormat="1" ht="11.25">
      <c r="B337" s="167"/>
      <c r="D337" s="151" t="s">
        <v>170</v>
      </c>
      <c r="E337" s="168" t="s">
        <v>1</v>
      </c>
      <c r="F337" s="169" t="s">
        <v>237</v>
      </c>
      <c r="H337" s="170">
        <v>24</v>
      </c>
      <c r="I337" s="171"/>
      <c r="L337" s="167"/>
      <c r="M337" s="172"/>
      <c r="T337" s="173"/>
      <c r="AT337" s="168" t="s">
        <v>170</v>
      </c>
      <c r="AU337" s="168" t="s">
        <v>92</v>
      </c>
      <c r="AV337" s="14" t="s">
        <v>168</v>
      </c>
      <c r="AW337" s="14" t="s">
        <v>39</v>
      </c>
      <c r="AX337" s="14" t="s">
        <v>90</v>
      </c>
      <c r="AY337" s="168" t="s">
        <v>161</v>
      </c>
    </row>
    <row r="338" spans="2:65" s="1" customFormat="1" ht="24.2" customHeight="1">
      <c r="B338" s="33"/>
      <c r="C338" s="137" t="s">
        <v>563</v>
      </c>
      <c r="D338" s="137" t="s">
        <v>163</v>
      </c>
      <c r="E338" s="138" t="s">
        <v>3150</v>
      </c>
      <c r="F338" s="139" t="s">
        <v>3151</v>
      </c>
      <c r="G338" s="140" t="s">
        <v>245</v>
      </c>
      <c r="H338" s="141">
        <v>3</v>
      </c>
      <c r="I338" s="142"/>
      <c r="J338" s="143">
        <f>ROUND(I338*H338,2)</f>
        <v>0</v>
      </c>
      <c r="K338" s="139" t="s">
        <v>167</v>
      </c>
      <c r="L338" s="33"/>
      <c r="M338" s="144" t="s">
        <v>1</v>
      </c>
      <c r="N338" s="145" t="s">
        <v>48</v>
      </c>
      <c r="P338" s="146">
        <f>O338*H338</f>
        <v>0</v>
      </c>
      <c r="Q338" s="146">
        <v>1.0240000000000001E-2</v>
      </c>
      <c r="R338" s="146">
        <f>Q338*H338</f>
        <v>3.0720000000000004E-2</v>
      </c>
      <c r="S338" s="146">
        <v>0</v>
      </c>
      <c r="T338" s="147">
        <f>S338*H338</f>
        <v>0</v>
      </c>
      <c r="AR338" s="148" t="s">
        <v>242</v>
      </c>
      <c r="AT338" s="148" t="s">
        <v>163</v>
      </c>
      <c r="AU338" s="148" t="s">
        <v>92</v>
      </c>
      <c r="AY338" s="17" t="s">
        <v>161</v>
      </c>
      <c r="BE338" s="149">
        <f>IF(N338="základní",J338,0)</f>
        <v>0</v>
      </c>
      <c r="BF338" s="149">
        <f>IF(N338="snížená",J338,0)</f>
        <v>0</v>
      </c>
      <c r="BG338" s="149">
        <f>IF(N338="zákl. přenesená",J338,0)</f>
        <v>0</v>
      </c>
      <c r="BH338" s="149">
        <f>IF(N338="sníž. přenesená",J338,0)</f>
        <v>0</v>
      </c>
      <c r="BI338" s="149">
        <f>IF(N338="nulová",J338,0)</f>
        <v>0</v>
      </c>
      <c r="BJ338" s="17" t="s">
        <v>90</v>
      </c>
      <c r="BK338" s="149">
        <f>ROUND(I338*H338,2)</f>
        <v>0</v>
      </c>
      <c r="BL338" s="17" t="s">
        <v>242</v>
      </c>
      <c r="BM338" s="148" t="s">
        <v>3152</v>
      </c>
    </row>
    <row r="339" spans="2:65" s="1" customFormat="1" ht="24.2" customHeight="1">
      <c r="B339" s="33"/>
      <c r="C339" s="137" t="s">
        <v>486</v>
      </c>
      <c r="D339" s="137" t="s">
        <v>163</v>
      </c>
      <c r="E339" s="138" t="s">
        <v>3153</v>
      </c>
      <c r="F339" s="139" t="s">
        <v>3154</v>
      </c>
      <c r="G339" s="140" t="s">
        <v>789</v>
      </c>
      <c r="H339" s="191"/>
      <c r="I339" s="142"/>
      <c r="J339" s="143">
        <f>ROUND(I339*H339,2)</f>
        <v>0</v>
      </c>
      <c r="K339" s="139" t="s">
        <v>167</v>
      </c>
      <c r="L339" s="33"/>
      <c r="M339" s="144" t="s">
        <v>1</v>
      </c>
      <c r="N339" s="145" t="s">
        <v>48</v>
      </c>
      <c r="P339" s="146">
        <f>O339*H339</f>
        <v>0</v>
      </c>
      <c r="Q339" s="146">
        <v>0</v>
      </c>
      <c r="R339" s="146">
        <f>Q339*H339</f>
        <v>0</v>
      </c>
      <c r="S339" s="146">
        <v>0</v>
      </c>
      <c r="T339" s="147">
        <f>S339*H339</f>
        <v>0</v>
      </c>
      <c r="AR339" s="148" t="s">
        <v>242</v>
      </c>
      <c r="AT339" s="148" t="s">
        <v>163</v>
      </c>
      <c r="AU339" s="148" t="s">
        <v>92</v>
      </c>
      <c r="AY339" s="17" t="s">
        <v>161</v>
      </c>
      <c r="BE339" s="149">
        <f>IF(N339="základní",J339,0)</f>
        <v>0</v>
      </c>
      <c r="BF339" s="149">
        <f>IF(N339="snížená",J339,0)</f>
        <v>0</v>
      </c>
      <c r="BG339" s="149">
        <f>IF(N339="zákl. přenesená",J339,0)</f>
        <v>0</v>
      </c>
      <c r="BH339" s="149">
        <f>IF(N339="sníž. přenesená",J339,0)</f>
        <v>0</v>
      </c>
      <c r="BI339" s="149">
        <f>IF(N339="nulová",J339,0)</f>
        <v>0</v>
      </c>
      <c r="BJ339" s="17" t="s">
        <v>90</v>
      </c>
      <c r="BK339" s="149">
        <f>ROUND(I339*H339,2)</f>
        <v>0</v>
      </c>
      <c r="BL339" s="17" t="s">
        <v>242</v>
      </c>
      <c r="BM339" s="148" t="s">
        <v>3155</v>
      </c>
    </row>
    <row r="340" spans="2:65" s="11" customFormat="1" ht="22.9" customHeight="1">
      <c r="B340" s="125"/>
      <c r="D340" s="126" t="s">
        <v>82</v>
      </c>
      <c r="E340" s="135" t="s">
        <v>1942</v>
      </c>
      <c r="F340" s="135" t="s">
        <v>1943</v>
      </c>
      <c r="I340" s="128"/>
      <c r="J340" s="136">
        <f>BK340</f>
        <v>0</v>
      </c>
      <c r="L340" s="125"/>
      <c r="M340" s="130"/>
      <c r="P340" s="131">
        <f>SUM(P341:P342)</f>
        <v>0</v>
      </c>
      <c r="R340" s="131">
        <f>SUM(R341:R342)</f>
        <v>0</v>
      </c>
      <c r="T340" s="132">
        <f>SUM(T341:T342)</f>
        <v>0.5</v>
      </c>
      <c r="AR340" s="126" t="s">
        <v>92</v>
      </c>
      <c r="AT340" s="133" t="s">
        <v>82</v>
      </c>
      <c r="AU340" s="133" t="s">
        <v>90</v>
      </c>
      <c r="AY340" s="126" t="s">
        <v>161</v>
      </c>
      <c r="BK340" s="134">
        <f>SUM(BK341:BK342)</f>
        <v>0</v>
      </c>
    </row>
    <row r="341" spans="2:65" s="1" customFormat="1" ht="37.9" customHeight="1">
      <c r="B341" s="33"/>
      <c r="C341" s="137" t="s">
        <v>571</v>
      </c>
      <c r="D341" s="137" t="s">
        <v>163</v>
      </c>
      <c r="E341" s="138" t="s">
        <v>3156</v>
      </c>
      <c r="F341" s="139" t="s">
        <v>3157</v>
      </c>
      <c r="G341" s="140" t="s">
        <v>2023</v>
      </c>
      <c r="H341" s="141">
        <v>500</v>
      </c>
      <c r="I341" s="142"/>
      <c r="J341" s="143">
        <f>ROUND(I341*H341,2)</f>
        <v>0</v>
      </c>
      <c r="K341" s="139" t="s">
        <v>167</v>
      </c>
      <c r="L341" s="33"/>
      <c r="M341" s="144" t="s">
        <v>1</v>
      </c>
      <c r="N341" s="145" t="s">
        <v>48</v>
      </c>
      <c r="P341" s="146">
        <f>O341*H341</f>
        <v>0</v>
      </c>
      <c r="Q341" s="146">
        <v>0</v>
      </c>
      <c r="R341" s="146">
        <f>Q341*H341</f>
        <v>0</v>
      </c>
      <c r="S341" s="146">
        <v>1E-3</v>
      </c>
      <c r="T341" s="147">
        <f>S341*H341</f>
        <v>0.5</v>
      </c>
      <c r="AR341" s="148" t="s">
        <v>242</v>
      </c>
      <c r="AT341" s="148" t="s">
        <v>163</v>
      </c>
      <c r="AU341" s="148" t="s">
        <v>92</v>
      </c>
      <c r="AY341" s="17" t="s">
        <v>161</v>
      </c>
      <c r="BE341" s="149">
        <f>IF(N341="základní",J341,0)</f>
        <v>0</v>
      </c>
      <c r="BF341" s="149">
        <f>IF(N341="snížená",J341,0)</f>
        <v>0</v>
      </c>
      <c r="BG341" s="149">
        <f>IF(N341="zákl. přenesená",J341,0)</f>
        <v>0</v>
      </c>
      <c r="BH341" s="149">
        <f>IF(N341="sníž. přenesená",J341,0)</f>
        <v>0</v>
      </c>
      <c r="BI341" s="149">
        <f>IF(N341="nulová",J341,0)</f>
        <v>0</v>
      </c>
      <c r="BJ341" s="17" t="s">
        <v>90</v>
      </c>
      <c r="BK341" s="149">
        <f>ROUND(I341*H341,2)</f>
        <v>0</v>
      </c>
      <c r="BL341" s="17" t="s">
        <v>242</v>
      </c>
      <c r="BM341" s="148" t="s">
        <v>3158</v>
      </c>
    </row>
    <row r="342" spans="2:65" s="1" customFormat="1" ht="24.2" customHeight="1">
      <c r="B342" s="33"/>
      <c r="C342" s="137" t="s">
        <v>491</v>
      </c>
      <c r="D342" s="137" t="s">
        <v>163</v>
      </c>
      <c r="E342" s="138" t="s">
        <v>3159</v>
      </c>
      <c r="F342" s="139" t="s">
        <v>3160</v>
      </c>
      <c r="G342" s="140" t="s">
        <v>789</v>
      </c>
      <c r="H342" s="191"/>
      <c r="I342" s="142"/>
      <c r="J342" s="143">
        <f>ROUND(I342*H342,2)</f>
        <v>0</v>
      </c>
      <c r="K342" s="139" t="s">
        <v>167</v>
      </c>
      <c r="L342" s="33"/>
      <c r="M342" s="192" t="s">
        <v>1</v>
      </c>
      <c r="N342" s="193" t="s">
        <v>48</v>
      </c>
      <c r="O342" s="194"/>
      <c r="P342" s="195">
        <f>O342*H342</f>
        <v>0</v>
      </c>
      <c r="Q342" s="195">
        <v>0</v>
      </c>
      <c r="R342" s="195">
        <f>Q342*H342</f>
        <v>0</v>
      </c>
      <c r="S342" s="195">
        <v>0</v>
      </c>
      <c r="T342" s="196">
        <f>S342*H342</f>
        <v>0</v>
      </c>
      <c r="AR342" s="148" t="s">
        <v>242</v>
      </c>
      <c r="AT342" s="148" t="s">
        <v>163</v>
      </c>
      <c r="AU342" s="148" t="s">
        <v>92</v>
      </c>
      <c r="AY342" s="17" t="s">
        <v>161</v>
      </c>
      <c r="BE342" s="149">
        <f>IF(N342="základní",J342,0)</f>
        <v>0</v>
      </c>
      <c r="BF342" s="149">
        <f>IF(N342="snížená",J342,0)</f>
        <v>0</v>
      </c>
      <c r="BG342" s="149">
        <f>IF(N342="zákl. přenesená",J342,0)</f>
        <v>0</v>
      </c>
      <c r="BH342" s="149">
        <f>IF(N342="sníž. přenesená",J342,0)</f>
        <v>0</v>
      </c>
      <c r="BI342" s="149">
        <f>IF(N342="nulová",J342,0)</f>
        <v>0</v>
      </c>
      <c r="BJ342" s="17" t="s">
        <v>90</v>
      </c>
      <c r="BK342" s="149">
        <f>ROUND(I342*H342,2)</f>
        <v>0</v>
      </c>
      <c r="BL342" s="17" t="s">
        <v>242</v>
      </c>
      <c r="BM342" s="148" t="s">
        <v>3161</v>
      </c>
    </row>
    <row r="343" spans="2:65" s="1" customFormat="1" ht="6.95" customHeight="1">
      <c r="B343" s="45"/>
      <c r="C343" s="46"/>
      <c r="D343" s="46"/>
      <c r="E343" s="46"/>
      <c r="F343" s="46"/>
      <c r="G343" s="46"/>
      <c r="H343" s="46"/>
      <c r="I343" s="46"/>
      <c r="J343" s="46"/>
      <c r="K343" s="46"/>
      <c r="L343" s="33"/>
    </row>
  </sheetData>
  <sheetProtection algorithmName="SHA-512" hashValue="VjSnJ2n2ekeoivvCrGTTB3SYTgQKDEDehuRCWXayC9AheZHyjzZ+x8IQ31vYJNT/Yn1CCYc093+6L5+4i/X8hg==" saltValue="Fj/i7Kl8HdA4mBmk58Js4Zj0QpAraTcv0NnIzXKinm93FwRpKnVhQxEvDvc/WkqQ73TcjhZxAyplvlxL3e8w9Q==" spinCount="100000" sheet="1" objects="1" scenarios="1" formatColumns="0" formatRows="0" autoFilter="0"/>
  <autoFilter ref="C132:K342" xr:uid="{00000000-0009-0000-0000-000004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5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110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92</v>
      </c>
    </row>
    <row r="4" spans="2:46" ht="24.95" customHeight="1">
      <c r="B4" s="20"/>
      <c r="D4" s="21" t="s">
        <v>111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0" t="str">
        <f>'Rekapitulace stavby'!K6</f>
        <v>Realizace úspor energie – SŠ zahradnická a technická Litomyšl, historická budova A</v>
      </c>
      <c r="F7" s="241"/>
      <c r="G7" s="241"/>
      <c r="H7" s="241"/>
      <c r="L7" s="20"/>
    </row>
    <row r="8" spans="2:46" s="1" customFormat="1" ht="12" customHeight="1">
      <c r="B8" s="33"/>
      <c r="D8" s="27" t="s">
        <v>112</v>
      </c>
      <c r="L8" s="33"/>
    </row>
    <row r="9" spans="2:46" s="1" customFormat="1" ht="16.5" customHeight="1">
      <c r="B9" s="33"/>
      <c r="E9" s="197" t="s">
        <v>3162</v>
      </c>
      <c r="F9" s="242"/>
      <c r="G9" s="242"/>
      <c r="H9" s="242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7" t="s">
        <v>18</v>
      </c>
      <c r="F11" s="25" t="s">
        <v>1</v>
      </c>
      <c r="I11" s="27" t="s">
        <v>20</v>
      </c>
      <c r="J11" s="25" t="s">
        <v>1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3" t="str">
        <f>'Rekapitulace stavby'!AN8</f>
        <v>31. 8. 2025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7" t="s">
        <v>30</v>
      </c>
      <c r="I14" s="27" t="s">
        <v>31</v>
      </c>
      <c r="J14" s="25" t="s">
        <v>1</v>
      </c>
      <c r="L14" s="33"/>
    </row>
    <row r="15" spans="2:46" s="1" customFormat="1" ht="18" customHeight="1">
      <c r="B15" s="33"/>
      <c r="E15" s="25" t="s">
        <v>32</v>
      </c>
      <c r="I15" s="27" t="s">
        <v>33</v>
      </c>
      <c r="J15" s="25" t="s">
        <v>1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7" t="s">
        <v>34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243" t="str">
        <f>'Rekapitulace stavby'!E14</f>
        <v>Vyplň údaj</v>
      </c>
      <c r="F18" s="224"/>
      <c r="G18" s="224"/>
      <c r="H18" s="224"/>
      <c r="I18" s="27" t="s">
        <v>33</v>
      </c>
      <c r="J18" s="28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7" t="s">
        <v>36</v>
      </c>
      <c r="I20" s="27" t="s">
        <v>31</v>
      </c>
      <c r="J20" s="25" t="s">
        <v>37</v>
      </c>
      <c r="L20" s="33"/>
    </row>
    <row r="21" spans="2:12" s="1" customFormat="1" ht="18" customHeight="1">
      <c r="B21" s="33"/>
      <c r="E21" s="25" t="s">
        <v>38</v>
      </c>
      <c r="I21" s="27" t="s">
        <v>33</v>
      </c>
      <c r="J21" s="25" t="s">
        <v>1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7" t="s">
        <v>40</v>
      </c>
      <c r="I23" s="27" t="s">
        <v>31</v>
      </c>
      <c r="J23" s="25" t="str">
        <f>IF('Rekapitulace stavby'!AN19="","",'Rekapitulace stavby'!AN19)</f>
        <v/>
      </c>
      <c r="L23" s="33"/>
    </row>
    <row r="24" spans="2:12" s="1" customFormat="1" ht="18" customHeight="1">
      <c r="B24" s="33"/>
      <c r="E24" s="25" t="str">
        <f>IF('Rekapitulace stavby'!E20="","",'Rekapitulace stavby'!E20)</f>
        <v xml:space="preserve"> </v>
      </c>
      <c r="I24" s="27" t="s">
        <v>33</v>
      </c>
      <c r="J24" s="25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7" t="s">
        <v>42</v>
      </c>
      <c r="L26" s="33"/>
    </row>
    <row r="27" spans="2:12" s="7" customFormat="1" ht="16.5" customHeight="1">
      <c r="B27" s="95"/>
      <c r="E27" s="229" t="s">
        <v>1</v>
      </c>
      <c r="F27" s="229"/>
      <c r="G27" s="229"/>
      <c r="H27" s="229"/>
      <c r="L27" s="95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4"/>
      <c r="E29" s="54"/>
      <c r="F29" s="54"/>
      <c r="G29" s="54"/>
      <c r="H29" s="54"/>
      <c r="I29" s="54"/>
      <c r="J29" s="54"/>
      <c r="K29" s="54"/>
      <c r="L29" s="33"/>
    </row>
    <row r="30" spans="2:12" s="1" customFormat="1" ht="25.35" customHeight="1">
      <c r="B30" s="33"/>
      <c r="D30" s="96" t="s">
        <v>43</v>
      </c>
      <c r="J30" s="67">
        <f>ROUND(J124, 2)</f>
        <v>0</v>
      </c>
      <c r="L30" s="33"/>
    </row>
    <row r="31" spans="2:12" s="1" customFormat="1" ht="6.95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14.45" customHeight="1">
      <c r="B32" s="33"/>
      <c r="F32" s="36" t="s">
        <v>45</v>
      </c>
      <c r="I32" s="36" t="s">
        <v>44</v>
      </c>
      <c r="J32" s="36" t="s">
        <v>46</v>
      </c>
      <c r="L32" s="33"/>
    </row>
    <row r="33" spans="2:12" s="1" customFormat="1" ht="14.45" customHeight="1">
      <c r="B33" s="33"/>
      <c r="D33" s="56" t="s">
        <v>47</v>
      </c>
      <c r="E33" s="27" t="s">
        <v>48</v>
      </c>
      <c r="F33" s="87">
        <f>ROUND((SUM(BE124:BE157)),  2)</f>
        <v>0</v>
      </c>
      <c r="I33" s="97">
        <v>0.21</v>
      </c>
      <c r="J33" s="87">
        <f>ROUND(((SUM(BE124:BE157))*I33),  2)</f>
        <v>0</v>
      </c>
      <c r="L33" s="33"/>
    </row>
    <row r="34" spans="2:12" s="1" customFormat="1" ht="14.45" customHeight="1">
      <c r="B34" s="33"/>
      <c r="E34" s="27" t="s">
        <v>49</v>
      </c>
      <c r="F34" s="87">
        <f>ROUND((SUM(BF124:BF157)),  2)</f>
        <v>0</v>
      </c>
      <c r="I34" s="97">
        <v>0.12</v>
      </c>
      <c r="J34" s="87">
        <f>ROUND(((SUM(BF124:BF157))*I34),  2)</f>
        <v>0</v>
      </c>
      <c r="L34" s="33"/>
    </row>
    <row r="35" spans="2:12" s="1" customFormat="1" ht="14.45" hidden="1" customHeight="1">
      <c r="B35" s="33"/>
      <c r="E35" s="27" t="s">
        <v>50</v>
      </c>
      <c r="F35" s="87">
        <f>ROUND((SUM(BG124:BG157)),  2)</f>
        <v>0</v>
      </c>
      <c r="I35" s="97">
        <v>0.21</v>
      </c>
      <c r="J35" s="87">
        <f>0</f>
        <v>0</v>
      </c>
      <c r="L35" s="33"/>
    </row>
    <row r="36" spans="2:12" s="1" customFormat="1" ht="14.45" hidden="1" customHeight="1">
      <c r="B36" s="33"/>
      <c r="E36" s="27" t="s">
        <v>51</v>
      </c>
      <c r="F36" s="87">
        <f>ROUND((SUM(BH124:BH157)),  2)</f>
        <v>0</v>
      </c>
      <c r="I36" s="97">
        <v>0.12</v>
      </c>
      <c r="J36" s="87">
        <f>0</f>
        <v>0</v>
      </c>
      <c r="L36" s="33"/>
    </row>
    <row r="37" spans="2:12" s="1" customFormat="1" ht="14.45" hidden="1" customHeight="1">
      <c r="B37" s="33"/>
      <c r="E37" s="27" t="s">
        <v>52</v>
      </c>
      <c r="F37" s="87">
        <f>ROUND((SUM(BI124:BI157)),  2)</f>
        <v>0</v>
      </c>
      <c r="I37" s="97">
        <v>0</v>
      </c>
      <c r="J37" s="87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8"/>
      <c r="D39" s="99" t="s">
        <v>53</v>
      </c>
      <c r="E39" s="58"/>
      <c r="F39" s="58"/>
      <c r="G39" s="100" t="s">
        <v>54</v>
      </c>
      <c r="H39" s="101" t="s">
        <v>55</v>
      </c>
      <c r="I39" s="58"/>
      <c r="J39" s="102">
        <f>SUM(J30:J37)</f>
        <v>0</v>
      </c>
      <c r="K39" s="103"/>
      <c r="L39" s="33"/>
    </row>
    <row r="40" spans="2:12" s="1" customFormat="1" ht="14.45" customHeight="1">
      <c r="B40" s="33"/>
      <c r="L40" s="33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47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47" s="1" customFormat="1" ht="24.95" customHeight="1">
      <c r="B82" s="33"/>
      <c r="C82" s="21" t="s">
        <v>114</v>
      </c>
      <c r="L82" s="33"/>
    </row>
    <row r="83" spans="2:47" s="1" customFormat="1" ht="6.95" customHeight="1">
      <c r="B83" s="33"/>
      <c r="L83" s="33"/>
    </row>
    <row r="84" spans="2:47" s="1" customFormat="1" ht="12" customHeight="1">
      <c r="B84" s="33"/>
      <c r="C84" s="27" t="s">
        <v>16</v>
      </c>
      <c r="L84" s="33"/>
    </row>
    <row r="85" spans="2:47" s="1" customFormat="1" ht="26.25" customHeight="1">
      <c r="B85" s="33"/>
      <c r="E85" s="240" t="str">
        <f>E7</f>
        <v>Realizace úspor energie – SŠ zahradnická a technická Litomyšl, historická budova A</v>
      </c>
      <c r="F85" s="241"/>
      <c r="G85" s="241"/>
      <c r="H85" s="241"/>
      <c r="L85" s="33"/>
    </row>
    <row r="86" spans="2:47" s="1" customFormat="1" ht="12" customHeight="1">
      <c r="B86" s="33"/>
      <c r="C86" s="27" t="s">
        <v>112</v>
      </c>
      <c r="L86" s="33"/>
    </row>
    <row r="87" spans="2:47" s="1" customFormat="1" ht="16.5" customHeight="1">
      <c r="B87" s="33"/>
      <c r="E87" s="197" t="str">
        <f>E9</f>
        <v>VRN - Vedlejší rozpočtové náklady</v>
      </c>
      <c r="F87" s="242"/>
      <c r="G87" s="242"/>
      <c r="H87" s="242"/>
      <c r="L87" s="33"/>
    </row>
    <row r="88" spans="2:47" s="1" customFormat="1" ht="6.95" customHeight="1">
      <c r="B88" s="33"/>
      <c r="L88" s="33"/>
    </row>
    <row r="89" spans="2:47" s="1" customFormat="1" ht="12" customHeight="1">
      <c r="B89" s="33"/>
      <c r="C89" s="27" t="s">
        <v>22</v>
      </c>
      <c r="F89" s="25" t="str">
        <f>F12</f>
        <v>T.G. Masaryka 659, 570 13 Litomyšl</v>
      </c>
      <c r="I89" s="27" t="s">
        <v>24</v>
      </c>
      <c r="J89" s="53" t="str">
        <f>IF(J12="","",J12)</f>
        <v>31. 8. 2025</v>
      </c>
      <c r="L89" s="33"/>
    </row>
    <row r="90" spans="2:47" s="1" customFormat="1" ht="6.95" customHeight="1">
      <c r="B90" s="33"/>
      <c r="L90" s="33"/>
    </row>
    <row r="91" spans="2:47" s="1" customFormat="1" ht="15.2" customHeight="1">
      <c r="B91" s="33"/>
      <c r="C91" s="27" t="s">
        <v>30</v>
      </c>
      <c r="F91" s="25" t="str">
        <f>E15</f>
        <v>Pardubický kraj</v>
      </c>
      <c r="I91" s="27" t="s">
        <v>36</v>
      </c>
      <c r="J91" s="31" t="str">
        <f>E21</f>
        <v>AZ OPTIMAL s.r.o.</v>
      </c>
      <c r="L91" s="33"/>
    </row>
    <row r="92" spans="2:47" s="1" customFormat="1" ht="15.2" customHeight="1">
      <c r="B92" s="33"/>
      <c r="C92" s="27" t="s">
        <v>34</v>
      </c>
      <c r="F92" s="25" t="str">
        <f>IF(E18="","",E18)</f>
        <v>Vyplň údaj</v>
      </c>
      <c r="I92" s="27" t="s">
        <v>40</v>
      </c>
      <c r="J92" s="31" t="str">
        <f>E24</f>
        <v xml:space="preserve"> </v>
      </c>
      <c r="L92" s="33"/>
    </row>
    <row r="93" spans="2:47" s="1" customFormat="1" ht="10.35" customHeight="1">
      <c r="B93" s="33"/>
      <c r="L93" s="33"/>
    </row>
    <row r="94" spans="2:47" s="1" customFormat="1" ht="29.25" customHeight="1">
      <c r="B94" s="33"/>
      <c r="C94" s="106" t="s">
        <v>115</v>
      </c>
      <c r="D94" s="98"/>
      <c r="E94" s="98"/>
      <c r="F94" s="98"/>
      <c r="G94" s="98"/>
      <c r="H94" s="98"/>
      <c r="I94" s="98"/>
      <c r="J94" s="107" t="s">
        <v>116</v>
      </c>
      <c r="K94" s="98"/>
      <c r="L94" s="33"/>
    </row>
    <row r="95" spans="2:47" s="1" customFormat="1" ht="10.35" customHeight="1">
      <c r="B95" s="33"/>
      <c r="L95" s="33"/>
    </row>
    <row r="96" spans="2:47" s="1" customFormat="1" ht="22.9" customHeight="1">
      <c r="B96" s="33"/>
      <c r="C96" s="108" t="s">
        <v>117</v>
      </c>
      <c r="J96" s="67">
        <f>J124</f>
        <v>0</v>
      </c>
      <c r="L96" s="33"/>
      <c r="AU96" s="17" t="s">
        <v>118</v>
      </c>
    </row>
    <row r="97" spans="2:12" s="8" customFormat="1" ht="24.95" customHeight="1">
      <c r="B97" s="109"/>
      <c r="D97" s="110" t="s">
        <v>3162</v>
      </c>
      <c r="E97" s="111"/>
      <c r="F97" s="111"/>
      <c r="G97" s="111"/>
      <c r="H97" s="111"/>
      <c r="I97" s="111"/>
      <c r="J97" s="112">
        <f>J125</f>
        <v>0</v>
      </c>
      <c r="L97" s="109"/>
    </row>
    <row r="98" spans="2:12" s="9" customFormat="1" ht="19.899999999999999" customHeight="1">
      <c r="B98" s="113"/>
      <c r="D98" s="114" t="s">
        <v>3163</v>
      </c>
      <c r="E98" s="115"/>
      <c r="F98" s="115"/>
      <c r="G98" s="115"/>
      <c r="H98" s="115"/>
      <c r="I98" s="115"/>
      <c r="J98" s="116">
        <f>J126</f>
        <v>0</v>
      </c>
      <c r="L98" s="113"/>
    </row>
    <row r="99" spans="2:12" s="9" customFormat="1" ht="19.899999999999999" customHeight="1">
      <c r="B99" s="113"/>
      <c r="D99" s="114" t="s">
        <v>3164</v>
      </c>
      <c r="E99" s="115"/>
      <c r="F99" s="115"/>
      <c r="G99" s="115"/>
      <c r="H99" s="115"/>
      <c r="I99" s="115"/>
      <c r="J99" s="116">
        <f>J135</f>
        <v>0</v>
      </c>
      <c r="L99" s="113"/>
    </row>
    <row r="100" spans="2:12" s="9" customFormat="1" ht="19.899999999999999" customHeight="1">
      <c r="B100" s="113"/>
      <c r="D100" s="114" t="s">
        <v>3165</v>
      </c>
      <c r="E100" s="115"/>
      <c r="F100" s="115"/>
      <c r="G100" s="115"/>
      <c r="H100" s="115"/>
      <c r="I100" s="115"/>
      <c r="J100" s="116">
        <f>J138</f>
        <v>0</v>
      </c>
      <c r="L100" s="113"/>
    </row>
    <row r="101" spans="2:12" s="9" customFormat="1" ht="19.899999999999999" customHeight="1">
      <c r="B101" s="113"/>
      <c r="D101" s="114" t="s">
        <v>3166</v>
      </c>
      <c r="E101" s="115"/>
      <c r="F101" s="115"/>
      <c r="G101" s="115"/>
      <c r="H101" s="115"/>
      <c r="I101" s="115"/>
      <c r="J101" s="116">
        <f>J144</f>
        <v>0</v>
      </c>
      <c r="L101" s="113"/>
    </row>
    <row r="102" spans="2:12" s="9" customFormat="1" ht="19.899999999999999" customHeight="1">
      <c r="B102" s="113"/>
      <c r="D102" s="114" t="s">
        <v>3167</v>
      </c>
      <c r="E102" s="115"/>
      <c r="F102" s="115"/>
      <c r="G102" s="115"/>
      <c r="H102" s="115"/>
      <c r="I102" s="115"/>
      <c r="J102" s="116">
        <f>J150</f>
        <v>0</v>
      </c>
      <c r="L102" s="113"/>
    </row>
    <row r="103" spans="2:12" s="9" customFormat="1" ht="19.899999999999999" customHeight="1">
      <c r="B103" s="113"/>
      <c r="D103" s="114" t="s">
        <v>3168</v>
      </c>
      <c r="E103" s="115"/>
      <c r="F103" s="115"/>
      <c r="G103" s="115"/>
      <c r="H103" s="115"/>
      <c r="I103" s="115"/>
      <c r="J103" s="116">
        <f>J153</f>
        <v>0</v>
      </c>
      <c r="L103" s="113"/>
    </row>
    <row r="104" spans="2:12" s="9" customFormat="1" ht="19.899999999999999" customHeight="1">
      <c r="B104" s="113"/>
      <c r="D104" s="114" t="s">
        <v>3169</v>
      </c>
      <c r="E104" s="115"/>
      <c r="F104" s="115"/>
      <c r="G104" s="115"/>
      <c r="H104" s="115"/>
      <c r="I104" s="115"/>
      <c r="J104" s="116">
        <f>J156</f>
        <v>0</v>
      </c>
      <c r="L104" s="113"/>
    </row>
    <row r="105" spans="2:12" s="1" customFormat="1" ht="21.75" customHeight="1">
      <c r="B105" s="33"/>
      <c r="L105" s="33"/>
    </row>
    <row r="106" spans="2:12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3"/>
    </row>
    <row r="110" spans="2:12" s="1" customFormat="1" ht="6.95" customHeight="1"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33"/>
    </row>
    <row r="111" spans="2:12" s="1" customFormat="1" ht="24.95" customHeight="1">
      <c r="B111" s="33"/>
      <c r="C111" s="21" t="s">
        <v>147</v>
      </c>
      <c r="L111" s="33"/>
    </row>
    <row r="112" spans="2:12" s="1" customFormat="1" ht="6.95" customHeight="1">
      <c r="B112" s="33"/>
      <c r="L112" s="33"/>
    </row>
    <row r="113" spans="2:65" s="1" customFormat="1" ht="12" customHeight="1">
      <c r="B113" s="33"/>
      <c r="C113" s="27" t="s">
        <v>16</v>
      </c>
      <c r="L113" s="33"/>
    </row>
    <row r="114" spans="2:65" s="1" customFormat="1" ht="26.25" customHeight="1">
      <c r="B114" s="33"/>
      <c r="E114" s="240" t="str">
        <f>E7</f>
        <v>Realizace úspor energie – SŠ zahradnická a technická Litomyšl, historická budova A</v>
      </c>
      <c r="F114" s="241"/>
      <c r="G114" s="241"/>
      <c r="H114" s="241"/>
      <c r="L114" s="33"/>
    </row>
    <row r="115" spans="2:65" s="1" customFormat="1" ht="12" customHeight="1">
      <c r="B115" s="33"/>
      <c r="C115" s="27" t="s">
        <v>112</v>
      </c>
      <c r="L115" s="33"/>
    </row>
    <row r="116" spans="2:65" s="1" customFormat="1" ht="16.5" customHeight="1">
      <c r="B116" s="33"/>
      <c r="E116" s="197" t="str">
        <f>E9</f>
        <v>VRN - Vedlejší rozpočtové náklady</v>
      </c>
      <c r="F116" s="242"/>
      <c r="G116" s="242"/>
      <c r="H116" s="242"/>
      <c r="L116" s="33"/>
    </row>
    <row r="117" spans="2:65" s="1" customFormat="1" ht="6.95" customHeight="1">
      <c r="B117" s="33"/>
      <c r="L117" s="33"/>
    </row>
    <row r="118" spans="2:65" s="1" customFormat="1" ht="12" customHeight="1">
      <c r="B118" s="33"/>
      <c r="C118" s="27" t="s">
        <v>22</v>
      </c>
      <c r="F118" s="25" t="str">
        <f>F12</f>
        <v>T.G. Masaryka 659, 570 13 Litomyšl</v>
      </c>
      <c r="I118" s="27" t="s">
        <v>24</v>
      </c>
      <c r="J118" s="53" t="str">
        <f>IF(J12="","",J12)</f>
        <v>31. 8. 2025</v>
      </c>
      <c r="L118" s="33"/>
    </row>
    <row r="119" spans="2:65" s="1" customFormat="1" ht="6.95" customHeight="1">
      <c r="B119" s="33"/>
      <c r="L119" s="33"/>
    </row>
    <row r="120" spans="2:65" s="1" customFormat="1" ht="15.2" customHeight="1">
      <c r="B120" s="33"/>
      <c r="C120" s="27" t="s">
        <v>30</v>
      </c>
      <c r="F120" s="25" t="str">
        <f>E15</f>
        <v>Pardubický kraj</v>
      </c>
      <c r="I120" s="27" t="s">
        <v>36</v>
      </c>
      <c r="J120" s="31" t="str">
        <f>E21</f>
        <v>AZ OPTIMAL s.r.o.</v>
      </c>
      <c r="L120" s="33"/>
    </row>
    <row r="121" spans="2:65" s="1" customFormat="1" ht="15.2" customHeight="1">
      <c r="B121" s="33"/>
      <c r="C121" s="27" t="s">
        <v>34</v>
      </c>
      <c r="F121" s="25" t="str">
        <f>IF(E18="","",E18)</f>
        <v>Vyplň údaj</v>
      </c>
      <c r="I121" s="27" t="s">
        <v>40</v>
      </c>
      <c r="J121" s="31" t="str">
        <f>E24</f>
        <v xml:space="preserve"> </v>
      </c>
      <c r="L121" s="33"/>
    </row>
    <row r="122" spans="2:65" s="1" customFormat="1" ht="10.35" customHeight="1">
      <c r="B122" s="33"/>
      <c r="L122" s="33"/>
    </row>
    <row r="123" spans="2:65" s="10" customFormat="1" ht="29.25" customHeight="1">
      <c r="B123" s="117"/>
      <c r="C123" s="118" t="s">
        <v>148</v>
      </c>
      <c r="D123" s="119" t="s">
        <v>68</v>
      </c>
      <c r="E123" s="119" t="s">
        <v>64</v>
      </c>
      <c r="F123" s="119" t="s">
        <v>65</v>
      </c>
      <c r="G123" s="119" t="s">
        <v>149</v>
      </c>
      <c r="H123" s="119" t="s">
        <v>150</v>
      </c>
      <c r="I123" s="119" t="s">
        <v>151</v>
      </c>
      <c r="J123" s="119" t="s">
        <v>116</v>
      </c>
      <c r="K123" s="120" t="s">
        <v>152</v>
      </c>
      <c r="L123" s="117"/>
      <c r="M123" s="60" t="s">
        <v>1</v>
      </c>
      <c r="N123" s="61" t="s">
        <v>47</v>
      </c>
      <c r="O123" s="61" t="s">
        <v>153</v>
      </c>
      <c r="P123" s="61" t="s">
        <v>154</v>
      </c>
      <c r="Q123" s="61" t="s">
        <v>155</v>
      </c>
      <c r="R123" s="61" t="s">
        <v>156</v>
      </c>
      <c r="S123" s="61" t="s">
        <v>157</v>
      </c>
      <c r="T123" s="62" t="s">
        <v>158</v>
      </c>
    </row>
    <row r="124" spans="2:65" s="1" customFormat="1" ht="22.9" customHeight="1">
      <c r="B124" s="33"/>
      <c r="C124" s="65" t="s">
        <v>159</v>
      </c>
      <c r="J124" s="121">
        <f>BK124</f>
        <v>0</v>
      </c>
      <c r="L124" s="33"/>
      <c r="M124" s="63"/>
      <c r="N124" s="54"/>
      <c r="O124" s="54"/>
      <c r="P124" s="122">
        <f>P125</f>
        <v>0</v>
      </c>
      <c r="Q124" s="54"/>
      <c r="R124" s="122">
        <f>R125</f>
        <v>0</v>
      </c>
      <c r="S124" s="54"/>
      <c r="T124" s="123">
        <f>T125</f>
        <v>0</v>
      </c>
      <c r="AT124" s="17" t="s">
        <v>82</v>
      </c>
      <c r="AU124" s="17" t="s">
        <v>118</v>
      </c>
      <c r="BK124" s="124">
        <f>BK125</f>
        <v>0</v>
      </c>
    </row>
    <row r="125" spans="2:65" s="11" customFormat="1" ht="25.9" customHeight="1">
      <c r="B125" s="125"/>
      <c r="D125" s="126" t="s">
        <v>82</v>
      </c>
      <c r="E125" s="127" t="s">
        <v>108</v>
      </c>
      <c r="F125" s="127" t="s">
        <v>109</v>
      </c>
      <c r="I125" s="128"/>
      <c r="J125" s="129">
        <f>BK125</f>
        <v>0</v>
      </c>
      <c r="L125" s="125"/>
      <c r="M125" s="130"/>
      <c r="P125" s="131">
        <f>P126+P135+P138+P144+P150+P153+P156</f>
        <v>0</v>
      </c>
      <c r="R125" s="131">
        <f>R126+R135+R138+R144+R150+R153+R156</f>
        <v>0</v>
      </c>
      <c r="T125" s="132">
        <f>T126+T135+T138+T144+T150+T153+T156</f>
        <v>0</v>
      </c>
      <c r="AR125" s="126" t="s">
        <v>185</v>
      </c>
      <c r="AT125" s="133" t="s">
        <v>82</v>
      </c>
      <c r="AU125" s="133" t="s">
        <v>83</v>
      </c>
      <c r="AY125" s="126" t="s">
        <v>161</v>
      </c>
      <c r="BK125" s="134">
        <f>BK126+BK135+BK138+BK144+BK150+BK153+BK156</f>
        <v>0</v>
      </c>
    </row>
    <row r="126" spans="2:65" s="11" customFormat="1" ht="22.9" customHeight="1">
      <c r="B126" s="125"/>
      <c r="D126" s="126" t="s">
        <v>82</v>
      </c>
      <c r="E126" s="135" t="s">
        <v>3170</v>
      </c>
      <c r="F126" s="135" t="s">
        <v>3171</v>
      </c>
      <c r="I126" s="128"/>
      <c r="J126" s="136">
        <f>BK126</f>
        <v>0</v>
      </c>
      <c r="L126" s="125"/>
      <c r="M126" s="130"/>
      <c r="P126" s="131">
        <f>SUM(P127:P134)</f>
        <v>0</v>
      </c>
      <c r="R126" s="131">
        <f>SUM(R127:R134)</f>
        <v>0</v>
      </c>
      <c r="T126" s="132">
        <f>SUM(T127:T134)</f>
        <v>0</v>
      </c>
      <c r="AR126" s="126" t="s">
        <v>185</v>
      </c>
      <c r="AT126" s="133" t="s">
        <v>82</v>
      </c>
      <c r="AU126" s="133" t="s">
        <v>90</v>
      </c>
      <c r="AY126" s="126" t="s">
        <v>161</v>
      </c>
      <c r="BK126" s="134">
        <f>SUM(BK127:BK134)</f>
        <v>0</v>
      </c>
    </row>
    <row r="127" spans="2:65" s="1" customFormat="1" ht="44.25" customHeight="1">
      <c r="B127" s="33"/>
      <c r="C127" s="137" t="s">
        <v>90</v>
      </c>
      <c r="D127" s="137" t="s">
        <v>163</v>
      </c>
      <c r="E127" s="138" t="s">
        <v>3172</v>
      </c>
      <c r="F127" s="139" t="s">
        <v>3173</v>
      </c>
      <c r="G127" s="140" t="s">
        <v>1002</v>
      </c>
      <c r="H127" s="141">
        <v>1</v>
      </c>
      <c r="I127" s="142"/>
      <c r="J127" s="143">
        <f>ROUND(I127*H127,2)</f>
        <v>0</v>
      </c>
      <c r="K127" s="139" t="s">
        <v>230</v>
      </c>
      <c r="L127" s="33"/>
      <c r="M127" s="144" t="s">
        <v>1</v>
      </c>
      <c r="N127" s="145" t="s">
        <v>48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3174</v>
      </c>
      <c r="AT127" s="148" t="s">
        <v>163</v>
      </c>
      <c r="AU127" s="148" t="s">
        <v>92</v>
      </c>
      <c r="AY127" s="17" t="s">
        <v>161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90</v>
      </c>
      <c r="BK127" s="149">
        <f>ROUND(I127*H127,2)</f>
        <v>0</v>
      </c>
      <c r="BL127" s="17" t="s">
        <v>3174</v>
      </c>
      <c r="BM127" s="148" t="s">
        <v>3175</v>
      </c>
    </row>
    <row r="128" spans="2:65" s="1" customFormat="1" ht="97.5">
      <c r="B128" s="33"/>
      <c r="D128" s="151" t="s">
        <v>182</v>
      </c>
      <c r="F128" s="164" t="s">
        <v>3176</v>
      </c>
      <c r="I128" s="165"/>
      <c r="L128" s="33"/>
      <c r="M128" s="166"/>
      <c r="T128" s="57"/>
      <c r="AT128" s="17" t="s">
        <v>182</v>
      </c>
      <c r="AU128" s="17" t="s">
        <v>92</v>
      </c>
    </row>
    <row r="129" spans="2:65" s="1" customFormat="1" ht="24.2" customHeight="1">
      <c r="B129" s="33"/>
      <c r="C129" s="137" t="s">
        <v>92</v>
      </c>
      <c r="D129" s="137" t="s">
        <v>163</v>
      </c>
      <c r="E129" s="138" t="s">
        <v>3177</v>
      </c>
      <c r="F129" s="139" t="s">
        <v>3178</v>
      </c>
      <c r="G129" s="140" t="s">
        <v>1002</v>
      </c>
      <c r="H129" s="141">
        <v>1</v>
      </c>
      <c r="I129" s="142"/>
      <c r="J129" s="143">
        <f>ROUND(I129*H129,2)</f>
        <v>0</v>
      </c>
      <c r="K129" s="139" t="s">
        <v>230</v>
      </c>
      <c r="L129" s="33"/>
      <c r="M129" s="144" t="s">
        <v>1</v>
      </c>
      <c r="N129" s="145" t="s">
        <v>48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3174</v>
      </c>
      <c r="AT129" s="148" t="s">
        <v>163</v>
      </c>
      <c r="AU129" s="148" t="s">
        <v>92</v>
      </c>
      <c r="AY129" s="17" t="s">
        <v>161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90</v>
      </c>
      <c r="BK129" s="149">
        <f>ROUND(I129*H129,2)</f>
        <v>0</v>
      </c>
      <c r="BL129" s="17" t="s">
        <v>3174</v>
      </c>
      <c r="BM129" s="148" t="s">
        <v>3179</v>
      </c>
    </row>
    <row r="130" spans="2:65" s="1" customFormat="1" ht="24.2" customHeight="1">
      <c r="B130" s="33"/>
      <c r="C130" s="137" t="s">
        <v>100</v>
      </c>
      <c r="D130" s="137" t="s">
        <v>163</v>
      </c>
      <c r="E130" s="138" t="s">
        <v>3180</v>
      </c>
      <c r="F130" s="139" t="s">
        <v>3181</v>
      </c>
      <c r="G130" s="140" t="s">
        <v>1002</v>
      </c>
      <c r="H130" s="141">
        <v>1</v>
      </c>
      <c r="I130" s="142"/>
      <c r="J130" s="143">
        <f>ROUND(I130*H130,2)</f>
        <v>0</v>
      </c>
      <c r="K130" s="139" t="s">
        <v>230</v>
      </c>
      <c r="L130" s="33"/>
      <c r="M130" s="144" t="s">
        <v>1</v>
      </c>
      <c r="N130" s="145" t="s">
        <v>48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3174</v>
      </c>
      <c r="AT130" s="148" t="s">
        <v>163</v>
      </c>
      <c r="AU130" s="148" t="s">
        <v>92</v>
      </c>
      <c r="AY130" s="17" t="s">
        <v>161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7" t="s">
        <v>90</v>
      </c>
      <c r="BK130" s="149">
        <f>ROUND(I130*H130,2)</f>
        <v>0</v>
      </c>
      <c r="BL130" s="17" t="s">
        <v>3174</v>
      </c>
      <c r="BM130" s="148" t="s">
        <v>3182</v>
      </c>
    </row>
    <row r="131" spans="2:65" s="1" customFormat="1" ht="16.5" customHeight="1">
      <c r="B131" s="33"/>
      <c r="C131" s="137" t="s">
        <v>168</v>
      </c>
      <c r="D131" s="137" t="s">
        <v>163</v>
      </c>
      <c r="E131" s="138" t="s">
        <v>3183</v>
      </c>
      <c r="F131" s="139" t="s">
        <v>3184</v>
      </c>
      <c r="G131" s="140" t="s">
        <v>1002</v>
      </c>
      <c r="H131" s="141">
        <v>1</v>
      </c>
      <c r="I131" s="142"/>
      <c r="J131" s="143">
        <f>ROUND(I131*H131,2)</f>
        <v>0</v>
      </c>
      <c r="K131" s="139" t="s">
        <v>167</v>
      </c>
      <c r="L131" s="33"/>
      <c r="M131" s="144" t="s">
        <v>1</v>
      </c>
      <c r="N131" s="145" t="s">
        <v>48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3174</v>
      </c>
      <c r="AT131" s="148" t="s">
        <v>163</v>
      </c>
      <c r="AU131" s="148" t="s">
        <v>92</v>
      </c>
      <c r="AY131" s="17" t="s">
        <v>161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90</v>
      </c>
      <c r="BK131" s="149">
        <f>ROUND(I131*H131,2)</f>
        <v>0</v>
      </c>
      <c r="BL131" s="17" t="s">
        <v>3174</v>
      </c>
      <c r="BM131" s="148" t="s">
        <v>3185</v>
      </c>
    </row>
    <row r="132" spans="2:65" s="1" customFormat="1" ht="19.5">
      <c r="B132" s="33"/>
      <c r="D132" s="151" t="s">
        <v>182</v>
      </c>
      <c r="F132" s="164" t="s">
        <v>3186</v>
      </c>
      <c r="I132" s="165"/>
      <c r="L132" s="33"/>
      <c r="M132" s="166"/>
      <c r="T132" s="57"/>
      <c r="AT132" s="17" t="s">
        <v>182</v>
      </c>
      <c r="AU132" s="17" t="s">
        <v>92</v>
      </c>
    </row>
    <row r="133" spans="2:65" s="1" customFormat="1" ht="24.2" customHeight="1">
      <c r="B133" s="33"/>
      <c r="C133" s="137" t="s">
        <v>185</v>
      </c>
      <c r="D133" s="137" t="s">
        <v>163</v>
      </c>
      <c r="E133" s="138" t="s">
        <v>3187</v>
      </c>
      <c r="F133" s="139" t="s">
        <v>3188</v>
      </c>
      <c r="G133" s="140" t="s">
        <v>1002</v>
      </c>
      <c r="H133" s="141">
        <v>1</v>
      </c>
      <c r="I133" s="142"/>
      <c r="J133" s="143">
        <f>ROUND(I133*H133,2)</f>
        <v>0</v>
      </c>
      <c r="K133" s="139" t="s">
        <v>230</v>
      </c>
      <c r="L133" s="33"/>
      <c r="M133" s="144" t="s">
        <v>1</v>
      </c>
      <c r="N133" s="145" t="s">
        <v>48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3174</v>
      </c>
      <c r="AT133" s="148" t="s">
        <v>163</v>
      </c>
      <c r="AU133" s="148" t="s">
        <v>92</v>
      </c>
      <c r="AY133" s="17" t="s">
        <v>161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90</v>
      </c>
      <c r="BK133" s="149">
        <f>ROUND(I133*H133,2)</f>
        <v>0</v>
      </c>
      <c r="BL133" s="17" t="s">
        <v>3174</v>
      </c>
      <c r="BM133" s="148" t="s">
        <v>3189</v>
      </c>
    </row>
    <row r="134" spans="2:65" s="1" customFormat="1" ht="16.5" customHeight="1">
      <c r="B134" s="33"/>
      <c r="C134" s="137" t="s">
        <v>191</v>
      </c>
      <c r="D134" s="137" t="s">
        <v>163</v>
      </c>
      <c r="E134" s="138" t="s">
        <v>3190</v>
      </c>
      <c r="F134" s="139" t="s">
        <v>3191</v>
      </c>
      <c r="G134" s="140" t="s">
        <v>1002</v>
      </c>
      <c r="H134" s="141">
        <v>1</v>
      </c>
      <c r="I134" s="142"/>
      <c r="J134" s="143">
        <f>ROUND(I134*H134,2)</f>
        <v>0</v>
      </c>
      <c r="K134" s="139" t="s">
        <v>230</v>
      </c>
      <c r="L134" s="33"/>
      <c r="M134" s="144" t="s">
        <v>1</v>
      </c>
      <c r="N134" s="145" t="s">
        <v>48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3174</v>
      </c>
      <c r="AT134" s="148" t="s">
        <v>163</v>
      </c>
      <c r="AU134" s="148" t="s">
        <v>92</v>
      </c>
      <c r="AY134" s="17" t="s">
        <v>161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7" t="s">
        <v>90</v>
      </c>
      <c r="BK134" s="149">
        <f>ROUND(I134*H134,2)</f>
        <v>0</v>
      </c>
      <c r="BL134" s="17" t="s">
        <v>3174</v>
      </c>
      <c r="BM134" s="148" t="s">
        <v>3192</v>
      </c>
    </row>
    <row r="135" spans="2:65" s="11" customFormat="1" ht="22.9" customHeight="1">
      <c r="B135" s="125"/>
      <c r="D135" s="126" t="s">
        <v>82</v>
      </c>
      <c r="E135" s="135" t="s">
        <v>3193</v>
      </c>
      <c r="F135" s="135" t="s">
        <v>3194</v>
      </c>
      <c r="I135" s="128"/>
      <c r="J135" s="136">
        <f>BK135</f>
        <v>0</v>
      </c>
      <c r="L135" s="125"/>
      <c r="M135" s="130"/>
      <c r="P135" s="131">
        <f>SUM(P136:P137)</f>
        <v>0</v>
      </c>
      <c r="R135" s="131">
        <f>SUM(R136:R137)</f>
        <v>0</v>
      </c>
      <c r="T135" s="132">
        <f>SUM(T136:T137)</f>
        <v>0</v>
      </c>
      <c r="AR135" s="126" t="s">
        <v>185</v>
      </c>
      <c r="AT135" s="133" t="s">
        <v>82</v>
      </c>
      <c r="AU135" s="133" t="s">
        <v>90</v>
      </c>
      <c r="AY135" s="126" t="s">
        <v>161</v>
      </c>
      <c r="BK135" s="134">
        <f>SUM(BK136:BK137)</f>
        <v>0</v>
      </c>
    </row>
    <row r="136" spans="2:65" s="1" customFormat="1" ht="16.5" customHeight="1">
      <c r="B136" s="33"/>
      <c r="C136" s="137" t="s">
        <v>198</v>
      </c>
      <c r="D136" s="137" t="s">
        <v>163</v>
      </c>
      <c r="E136" s="138" t="s">
        <v>3195</v>
      </c>
      <c r="F136" s="139" t="s">
        <v>3194</v>
      </c>
      <c r="G136" s="140" t="s">
        <v>1002</v>
      </c>
      <c r="H136" s="141">
        <v>1</v>
      </c>
      <c r="I136" s="142"/>
      <c r="J136" s="143">
        <f>ROUND(I136*H136,2)</f>
        <v>0</v>
      </c>
      <c r="K136" s="139" t="s">
        <v>167</v>
      </c>
      <c r="L136" s="33"/>
      <c r="M136" s="144" t="s">
        <v>1</v>
      </c>
      <c r="N136" s="145" t="s">
        <v>48</v>
      </c>
      <c r="P136" s="146">
        <f>O136*H136</f>
        <v>0</v>
      </c>
      <c r="Q136" s="146">
        <v>0</v>
      </c>
      <c r="R136" s="146">
        <f>Q136*H136</f>
        <v>0</v>
      </c>
      <c r="S136" s="146">
        <v>0</v>
      </c>
      <c r="T136" s="147">
        <f>S136*H136</f>
        <v>0</v>
      </c>
      <c r="AR136" s="148" t="s">
        <v>3174</v>
      </c>
      <c r="AT136" s="148" t="s">
        <v>163</v>
      </c>
      <c r="AU136" s="148" t="s">
        <v>92</v>
      </c>
      <c r="AY136" s="17" t="s">
        <v>161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90</v>
      </c>
      <c r="BK136" s="149">
        <f>ROUND(I136*H136,2)</f>
        <v>0</v>
      </c>
      <c r="BL136" s="17" t="s">
        <v>3174</v>
      </c>
      <c r="BM136" s="148" t="s">
        <v>3196</v>
      </c>
    </row>
    <row r="137" spans="2:65" s="1" customFormat="1" ht="19.5">
      <c r="B137" s="33"/>
      <c r="D137" s="151" t="s">
        <v>182</v>
      </c>
      <c r="F137" s="164" t="s">
        <v>3197</v>
      </c>
      <c r="I137" s="165"/>
      <c r="L137" s="33"/>
      <c r="M137" s="166"/>
      <c r="T137" s="57"/>
      <c r="AT137" s="17" t="s">
        <v>182</v>
      </c>
      <c r="AU137" s="17" t="s">
        <v>92</v>
      </c>
    </row>
    <row r="138" spans="2:65" s="11" customFormat="1" ht="22.9" customHeight="1">
      <c r="B138" s="125"/>
      <c r="D138" s="126" t="s">
        <v>82</v>
      </c>
      <c r="E138" s="135" t="s">
        <v>3198</v>
      </c>
      <c r="F138" s="135" t="s">
        <v>3199</v>
      </c>
      <c r="I138" s="128"/>
      <c r="J138" s="136">
        <f>BK138</f>
        <v>0</v>
      </c>
      <c r="L138" s="125"/>
      <c r="M138" s="130"/>
      <c r="P138" s="131">
        <f>SUM(P139:P143)</f>
        <v>0</v>
      </c>
      <c r="R138" s="131">
        <f>SUM(R139:R143)</f>
        <v>0</v>
      </c>
      <c r="T138" s="132">
        <f>SUM(T139:T143)</f>
        <v>0</v>
      </c>
      <c r="AR138" s="126" t="s">
        <v>185</v>
      </c>
      <c r="AT138" s="133" t="s">
        <v>82</v>
      </c>
      <c r="AU138" s="133" t="s">
        <v>90</v>
      </c>
      <c r="AY138" s="126" t="s">
        <v>161</v>
      </c>
      <c r="BK138" s="134">
        <f>SUM(BK139:BK143)</f>
        <v>0</v>
      </c>
    </row>
    <row r="139" spans="2:65" s="1" customFormat="1" ht="16.5" customHeight="1">
      <c r="B139" s="33"/>
      <c r="C139" s="137" t="s">
        <v>203</v>
      </c>
      <c r="D139" s="137" t="s">
        <v>163</v>
      </c>
      <c r="E139" s="138" t="s">
        <v>3200</v>
      </c>
      <c r="F139" s="139" t="s">
        <v>3199</v>
      </c>
      <c r="G139" s="140" t="s">
        <v>1002</v>
      </c>
      <c r="H139" s="141">
        <v>1</v>
      </c>
      <c r="I139" s="142"/>
      <c r="J139" s="143">
        <f>ROUND(I139*H139,2)</f>
        <v>0</v>
      </c>
      <c r="K139" s="139" t="s">
        <v>3201</v>
      </c>
      <c r="L139" s="33"/>
      <c r="M139" s="144" t="s">
        <v>1</v>
      </c>
      <c r="N139" s="145" t="s">
        <v>48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3174</v>
      </c>
      <c r="AT139" s="148" t="s">
        <v>163</v>
      </c>
      <c r="AU139" s="148" t="s">
        <v>92</v>
      </c>
      <c r="AY139" s="17" t="s">
        <v>161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90</v>
      </c>
      <c r="BK139" s="149">
        <f>ROUND(I139*H139,2)</f>
        <v>0</v>
      </c>
      <c r="BL139" s="17" t="s">
        <v>3174</v>
      </c>
      <c r="BM139" s="148" t="s">
        <v>3202</v>
      </c>
    </row>
    <row r="140" spans="2:65" s="1" customFormat="1" ht="48.75">
      <c r="B140" s="33"/>
      <c r="D140" s="151" t="s">
        <v>182</v>
      </c>
      <c r="F140" s="164" t="s">
        <v>3203</v>
      </c>
      <c r="I140" s="165"/>
      <c r="L140" s="33"/>
      <c r="M140" s="166"/>
      <c r="T140" s="57"/>
      <c r="AT140" s="17" t="s">
        <v>182</v>
      </c>
      <c r="AU140" s="17" t="s">
        <v>92</v>
      </c>
    </row>
    <row r="141" spans="2:65" s="1" customFormat="1" ht="21.75" customHeight="1">
      <c r="B141" s="33"/>
      <c r="C141" s="137" t="s">
        <v>208</v>
      </c>
      <c r="D141" s="137" t="s">
        <v>163</v>
      </c>
      <c r="E141" s="138" t="s">
        <v>3204</v>
      </c>
      <c r="F141" s="139" t="s">
        <v>3205</v>
      </c>
      <c r="G141" s="140" t="s">
        <v>188</v>
      </c>
      <c r="H141" s="141">
        <v>590</v>
      </c>
      <c r="I141" s="142"/>
      <c r="J141" s="143">
        <f>ROUND(I141*H141,2)</f>
        <v>0</v>
      </c>
      <c r="K141" s="139" t="s">
        <v>230</v>
      </c>
      <c r="L141" s="33"/>
      <c r="M141" s="144" t="s">
        <v>1</v>
      </c>
      <c r="N141" s="145" t="s">
        <v>48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3174</v>
      </c>
      <c r="AT141" s="148" t="s">
        <v>163</v>
      </c>
      <c r="AU141" s="148" t="s">
        <v>92</v>
      </c>
      <c r="AY141" s="17" t="s">
        <v>161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90</v>
      </c>
      <c r="BK141" s="149">
        <f>ROUND(I141*H141,2)</f>
        <v>0</v>
      </c>
      <c r="BL141" s="17" t="s">
        <v>3174</v>
      </c>
      <c r="BM141" s="148" t="s">
        <v>3206</v>
      </c>
    </row>
    <row r="142" spans="2:65" s="1" customFormat="1" ht="33" customHeight="1">
      <c r="B142" s="33"/>
      <c r="C142" s="137" t="s">
        <v>213</v>
      </c>
      <c r="D142" s="137" t="s">
        <v>163</v>
      </c>
      <c r="E142" s="138" t="s">
        <v>3207</v>
      </c>
      <c r="F142" s="139" t="s">
        <v>3208</v>
      </c>
      <c r="G142" s="140" t="s">
        <v>245</v>
      </c>
      <c r="H142" s="141">
        <v>1</v>
      </c>
      <c r="I142" s="142"/>
      <c r="J142" s="143">
        <f>ROUND(I142*H142,2)</f>
        <v>0</v>
      </c>
      <c r="K142" s="139" t="s">
        <v>230</v>
      </c>
      <c r="L142" s="33"/>
      <c r="M142" s="144" t="s">
        <v>1</v>
      </c>
      <c r="N142" s="145" t="s">
        <v>48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3174</v>
      </c>
      <c r="AT142" s="148" t="s">
        <v>163</v>
      </c>
      <c r="AU142" s="148" t="s">
        <v>92</v>
      </c>
      <c r="AY142" s="17" t="s">
        <v>161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90</v>
      </c>
      <c r="BK142" s="149">
        <f>ROUND(I142*H142,2)</f>
        <v>0</v>
      </c>
      <c r="BL142" s="17" t="s">
        <v>3174</v>
      </c>
      <c r="BM142" s="148" t="s">
        <v>3209</v>
      </c>
    </row>
    <row r="143" spans="2:65" s="1" customFormat="1" ht="24.2" customHeight="1">
      <c r="B143" s="33"/>
      <c r="C143" s="137" t="s">
        <v>218</v>
      </c>
      <c r="D143" s="137" t="s">
        <v>163</v>
      </c>
      <c r="E143" s="138" t="s">
        <v>3210</v>
      </c>
      <c r="F143" s="139" t="s">
        <v>3211</v>
      </c>
      <c r="G143" s="140" t="s">
        <v>245</v>
      </c>
      <c r="H143" s="141">
        <v>1</v>
      </c>
      <c r="I143" s="142"/>
      <c r="J143" s="143">
        <f>ROUND(I143*H143,2)</f>
        <v>0</v>
      </c>
      <c r="K143" s="139" t="s">
        <v>230</v>
      </c>
      <c r="L143" s="33"/>
      <c r="M143" s="144" t="s">
        <v>1</v>
      </c>
      <c r="N143" s="145" t="s">
        <v>48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3174</v>
      </c>
      <c r="AT143" s="148" t="s">
        <v>163</v>
      </c>
      <c r="AU143" s="148" t="s">
        <v>92</v>
      </c>
      <c r="AY143" s="17" t="s">
        <v>161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90</v>
      </c>
      <c r="BK143" s="149">
        <f>ROUND(I143*H143,2)</f>
        <v>0</v>
      </c>
      <c r="BL143" s="17" t="s">
        <v>3174</v>
      </c>
      <c r="BM143" s="148" t="s">
        <v>3212</v>
      </c>
    </row>
    <row r="144" spans="2:65" s="11" customFormat="1" ht="22.9" customHeight="1">
      <c r="B144" s="125"/>
      <c r="D144" s="126" t="s">
        <v>82</v>
      </c>
      <c r="E144" s="135" t="s">
        <v>3213</v>
      </c>
      <c r="F144" s="135" t="s">
        <v>3214</v>
      </c>
      <c r="I144" s="128"/>
      <c r="J144" s="136">
        <f>BK144</f>
        <v>0</v>
      </c>
      <c r="L144" s="125"/>
      <c r="M144" s="130"/>
      <c r="P144" s="131">
        <f>SUM(P145:P149)</f>
        <v>0</v>
      </c>
      <c r="R144" s="131">
        <f>SUM(R145:R149)</f>
        <v>0</v>
      </c>
      <c r="T144" s="132">
        <f>SUM(T145:T149)</f>
        <v>0</v>
      </c>
      <c r="AR144" s="126" t="s">
        <v>185</v>
      </c>
      <c r="AT144" s="133" t="s">
        <v>82</v>
      </c>
      <c r="AU144" s="133" t="s">
        <v>90</v>
      </c>
      <c r="AY144" s="126" t="s">
        <v>161</v>
      </c>
      <c r="BK144" s="134">
        <f>SUM(BK145:BK149)</f>
        <v>0</v>
      </c>
    </row>
    <row r="145" spans="2:65" s="1" customFormat="1" ht="33" customHeight="1">
      <c r="B145" s="33"/>
      <c r="C145" s="137" t="s">
        <v>8</v>
      </c>
      <c r="D145" s="137" t="s">
        <v>163</v>
      </c>
      <c r="E145" s="138" t="s">
        <v>3215</v>
      </c>
      <c r="F145" s="139" t="s">
        <v>3216</v>
      </c>
      <c r="G145" s="140" t="s">
        <v>1002</v>
      </c>
      <c r="H145" s="141">
        <v>1</v>
      </c>
      <c r="I145" s="142"/>
      <c r="J145" s="143">
        <f>ROUND(I145*H145,2)</f>
        <v>0</v>
      </c>
      <c r="K145" s="139" t="s">
        <v>230</v>
      </c>
      <c r="L145" s="33"/>
      <c r="M145" s="144" t="s">
        <v>1</v>
      </c>
      <c r="N145" s="145" t="s">
        <v>48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3174</v>
      </c>
      <c r="AT145" s="148" t="s">
        <v>163</v>
      </c>
      <c r="AU145" s="148" t="s">
        <v>92</v>
      </c>
      <c r="AY145" s="17" t="s">
        <v>161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90</v>
      </c>
      <c r="BK145" s="149">
        <f>ROUND(I145*H145,2)</f>
        <v>0</v>
      </c>
      <c r="BL145" s="17" t="s">
        <v>3174</v>
      </c>
      <c r="BM145" s="148" t="s">
        <v>3217</v>
      </c>
    </row>
    <row r="146" spans="2:65" s="1" customFormat="1" ht="24.2" customHeight="1">
      <c r="B146" s="33"/>
      <c r="C146" s="137" t="s">
        <v>227</v>
      </c>
      <c r="D146" s="137" t="s">
        <v>163</v>
      </c>
      <c r="E146" s="138" t="s">
        <v>3218</v>
      </c>
      <c r="F146" s="139" t="s">
        <v>3219</v>
      </c>
      <c r="G146" s="140" t="s">
        <v>1002</v>
      </c>
      <c r="H146" s="141">
        <v>1</v>
      </c>
      <c r="I146" s="142"/>
      <c r="J146" s="143">
        <f>ROUND(I146*H146,2)</f>
        <v>0</v>
      </c>
      <c r="K146" s="139" t="s">
        <v>230</v>
      </c>
      <c r="L146" s="33"/>
      <c r="M146" s="144" t="s">
        <v>1</v>
      </c>
      <c r="N146" s="145" t="s">
        <v>48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3174</v>
      </c>
      <c r="AT146" s="148" t="s">
        <v>163</v>
      </c>
      <c r="AU146" s="148" t="s">
        <v>92</v>
      </c>
      <c r="AY146" s="17" t="s">
        <v>161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7" t="s">
        <v>90</v>
      </c>
      <c r="BK146" s="149">
        <f>ROUND(I146*H146,2)</f>
        <v>0</v>
      </c>
      <c r="BL146" s="17" t="s">
        <v>3174</v>
      </c>
      <c r="BM146" s="148" t="s">
        <v>3220</v>
      </c>
    </row>
    <row r="147" spans="2:65" s="1" customFormat="1" ht="16.5" customHeight="1">
      <c r="B147" s="33"/>
      <c r="C147" s="137" t="s">
        <v>232</v>
      </c>
      <c r="D147" s="137" t="s">
        <v>163</v>
      </c>
      <c r="E147" s="138" t="s">
        <v>3221</v>
      </c>
      <c r="F147" s="139" t="s">
        <v>3222</v>
      </c>
      <c r="G147" s="140" t="s">
        <v>1002</v>
      </c>
      <c r="H147" s="141">
        <v>1</v>
      </c>
      <c r="I147" s="142"/>
      <c r="J147" s="143">
        <f>ROUND(I147*H147,2)</f>
        <v>0</v>
      </c>
      <c r="K147" s="139" t="s">
        <v>167</v>
      </c>
      <c r="L147" s="33"/>
      <c r="M147" s="144" t="s">
        <v>1</v>
      </c>
      <c r="N147" s="145" t="s">
        <v>48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3174</v>
      </c>
      <c r="AT147" s="148" t="s">
        <v>163</v>
      </c>
      <c r="AU147" s="148" t="s">
        <v>92</v>
      </c>
      <c r="AY147" s="17" t="s">
        <v>161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90</v>
      </c>
      <c r="BK147" s="149">
        <f>ROUND(I147*H147,2)</f>
        <v>0</v>
      </c>
      <c r="BL147" s="17" t="s">
        <v>3174</v>
      </c>
      <c r="BM147" s="148" t="s">
        <v>3223</v>
      </c>
    </row>
    <row r="148" spans="2:65" s="1" customFormat="1" ht="39">
      <c r="B148" s="33"/>
      <c r="D148" s="151" t="s">
        <v>182</v>
      </c>
      <c r="F148" s="164" t="s">
        <v>3224</v>
      </c>
      <c r="I148" s="165"/>
      <c r="L148" s="33"/>
      <c r="M148" s="166"/>
      <c r="T148" s="57"/>
      <c r="AT148" s="17" t="s">
        <v>182</v>
      </c>
      <c r="AU148" s="17" t="s">
        <v>92</v>
      </c>
    </row>
    <row r="149" spans="2:65" s="1" customFormat="1" ht="16.5" customHeight="1">
      <c r="B149" s="33"/>
      <c r="C149" s="137" t="s">
        <v>238</v>
      </c>
      <c r="D149" s="137" t="s">
        <v>163</v>
      </c>
      <c r="E149" s="138" t="s">
        <v>3225</v>
      </c>
      <c r="F149" s="139" t="s">
        <v>3226</v>
      </c>
      <c r="G149" s="140" t="s">
        <v>1002</v>
      </c>
      <c r="H149" s="141">
        <v>1</v>
      </c>
      <c r="I149" s="142"/>
      <c r="J149" s="143">
        <f>ROUND(I149*H149,2)</f>
        <v>0</v>
      </c>
      <c r="K149" s="139" t="s">
        <v>230</v>
      </c>
      <c r="L149" s="33"/>
      <c r="M149" s="144" t="s">
        <v>1</v>
      </c>
      <c r="N149" s="145" t="s">
        <v>48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3174</v>
      </c>
      <c r="AT149" s="148" t="s">
        <v>163</v>
      </c>
      <c r="AU149" s="148" t="s">
        <v>92</v>
      </c>
      <c r="AY149" s="17" t="s">
        <v>161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90</v>
      </c>
      <c r="BK149" s="149">
        <f>ROUND(I149*H149,2)</f>
        <v>0</v>
      </c>
      <c r="BL149" s="17" t="s">
        <v>3174</v>
      </c>
      <c r="BM149" s="148" t="s">
        <v>3227</v>
      </c>
    </row>
    <row r="150" spans="2:65" s="11" customFormat="1" ht="22.9" customHeight="1">
      <c r="B150" s="125"/>
      <c r="D150" s="126" t="s">
        <v>82</v>
      </c>
      <c r="E150" s="135" t="s">
        <v>3228</v>
      </c>
      <c r="F150" s="135" t="s">
        <v>3229</v>
      </c>
      <c r="I150" s="128"/>
      <c r="J150" s="136">
        <f>BK150</f>
        <v>0</v>
      </c>
      <c r="L150" s="125"/>
      <c r="M150" s="130"/>
      <c r="P150" s="131">
        <f>SUM(P151:P152)</f>
        <v>0</v>
      </c>
      <c r="R150" s="131">
        <f>SUM(R151:R152)</f>
        <v>0</v>
      </c>
      <c r="T150" s="132">
        <f>SUM(T151:T152)</f>
        <v>0</v>
      </c>
      <c r="AR150" s="126" t="s">
        <v>185</v>
      </c>
      <c r="AT150" s="133" t="s">
        <v>82</v>
      </c>
      <c r="AU150" s="133" t="s">
        <v>90</v>
      </c>
      <c r="AY150" s="126" t="s">
        <v>161</v>
      </c>
      <c r="BK150" s="134">
        <f>SUM(BK151:BK152)</f>
        <v>0</v>
      </c>
    </row>
    <row r="151" spans="2:65" s="1" customFormat="1" ht="24.2" customHeight="1">
      <c r="B151" s="33"/>
      <c r="C151" s="137" t="s">
        <v>242</v>
      </c>
      <c r="D151" s="137" t="s">
        <v>163</v>
      </c>
      <c r="E151" s="138" t="s">
        <v>3230</v>
      </c>
      <c r="F151" s="139" t="s">
        <v>3231</v>
      </c>
      <c r="G151" s="140" t="s">
        <v>1002</v>
      </c>
      <c r="H151" s="141">
        <v>1</v>
      </c>
      <c r="I151" s="142"/>
      <c r="J151" s="143">
        <f>ROUND(I151*H151,2)</f>
        <v>0</v>
      </c>
      <c r="K151" s="139" t="s">
        <v>230</v>
      </c>
      <c r="L151" s="33"/>
      <c r="M151" s="144" t="s">
        <v>1</v>
      </c>
      <c r="N151" s="145" t="s">
        <v>48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3174</v>
      </c>
      <c r="AT151" s="148" t="s">
        <v>163</v>
      </c>
      <c r="AU151" s="148" t="s">
        <v>92</v>
      </c>
      <c r="AY151" s="17" t="s">
        <v>161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7" t="s">
        <v>90</v>
      </c>
      <c r="BK151" s="149">
        <f>ROUND(I151*H151,2)</f>
        <v>0</v>
      </c>
      <c r="BL151" s="17" t="s">
        <v>3174</v>
      </c>
      <c r="BM151" s="148" t="s">
        <v>3232</v>
      </c>
    </row>
    <row r="152" spans="2:65" s="1" customFormat="1" ht="24.2" customHeight="1">
      <c r="B152" s="33"/>
      <c r="C152" s="137" t="s">
        <v>246</v>
      </c>
      <c r="D152" s="137" t="s">
        <v>163</v>
      </c>
      <c r="E152" s="138" t="s">
        <v>3233</v>
      </c>
      <c r="F152" s="139" t="s">
        <v>3234</v>
      </c>
      <c r="G152" s="140" t="s">
        <v>1002</v>
      </c>
      <c r="H152" s="141">
        <v>1</v>
      </c>
      <c r="I152" s="142"/>
      <c r="J152" s="143">
        <f>ROUND(I152*H152,2)</f>
        <v>0</v>
      </c>
      <c r="K152" s="139" t="s">
        <v>230</v>
      </c>
      <c r="L152" s="33"/>
      <c r="M152" s="144" t="s">
        <v>1</v>
      </c>
      <c r="N152" s="145" t="s">
        <v>48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3174</v>
      </c>
      <c r="AT152" s="148" t="s">
        <v>163</v>
      </c>
      <c r="AU152" s="148" t="s">
        <v>92</v>
      </c>
      <c r="AY152" s="17" t="s">
        <v>161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90</v>
      </c>
      <c r="BK152" s="149">
        <f>ROUND(I152*H152,2)</f>
        <v>0</v>
      </c>
      <c r="BL152" s="17" t="s">
        <v>3174</v>
      </c>
      <c r="BM152" s="148" t="s">
        <v>3235</v>
      </c>
    </row>
    <row r="153" spans="2:65" s="11" customFormat="1" ht="22.9" customHeight="1">
      <c r="B153" s="125"/>
      <c r="D153" s="126" t="s">
        <v>82</v>
      </c>
      <c r="E153" s="135" t="s">
        <v>3236</v>
      </c>
      <c r="F153" s="135" t="s">
        <v>3237</v>
      </c>
      <c r="I153" s="128"/>
      <c r="J153" s="136">
        <f>BK153</f>
        <v>0</v>
      </c>
      <c r="L153" s="125"/>
      <c r="M153" s="130"/>
      <c r="P153" s="131">
        <f>SUM(P154:P155)</f>
        <v>0</v>
      </c>
      <c r="R153" s="131">
        <f>SUM(R154:R155)</f>
        <v>0</v>
      </c>
      <c r="T153" s="132">
        <f>SUM(T154:T155)</f>
        <v>0</v>
      </c>
      <c r="AR153" s="126" t="s">
        <v>185</v>
      </c>
      <c r="AT153" s="133" t="s">
        <v>82</v>
      </c>
      <c r="AU153" s="133" t="s">
        <v>90</v>
      </c>
      <c r="AY153" s="126" t="s">
        <v>161</v>
      </c>
      <c r="BK153" s="134">
        <f>SUM(BK154:BK155)</f>
        <v>0</v>
      </c>
    </row>
    <row r="154" spans="2:65" s="1" customFormat="1" ht="16.5" customHeight="1">
      <c r="B154" s="33"/>
      <c r="C154" s="137" t="s">
        <v>251</v>
      </c>
      <c r="D154" s="137" t="s">
        <v>163</v>
      </c>
      <c r="E154" s="138" t="s">
        <v>3238</v>
      </c>
      <c r="F154" s="139" t="s">
        <v>3239</v>
      </c>
      <c r="G154" s="140" t="s">
        <v>1002</v>
      </c>
      <c r="H154" s="141">
        <v>1</v>
      </c>
      <c r="I154" s="142"/>
      <c r="J154" s="143">
        <f>ROUND(I154*H154,2)</f>
        <v>0</v>
      </c>
      <c r="K154" s="139" t="s">
        <v>167</v>
      </c>
      <c r="L154" s="33"/>
      <c r="M154" s="144" t="s">
        <v>1</v>
      </c>
      <c r="N154" s="145" t="s">
        <v>48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3174</v>
      </c>
      <c r="AT154" s="148" t="s">
        <v>163</v>
      </c>
      <c r="AU154" s="148" t="s">
        <v>92</v>
      </c>
      <c r="AY154" s="17" t="s">
        <v>161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90</v>
      </c>
      <c r="BK154" s="149">
        <f>ROUND(I154*H154,2)</f>
        <v>0</v>
      </c>
      <c r="BL154" s="17" t="s">
        <v>3174</v>
      </c>
      <c r="BM154" s="148" t="s">
        <v>3240</v>
      </c>
    </row>
    <row r="155" spans="2:65" s="1" customFormat="1" ht="39">
      <c r="B155" s="33"/>
      <c r="D155" s="151" t="s">
        <v>182</v>
      </c>
      <c r="F155" s="164" t="s">
        <v>3241</v>
      </c>
      <c r="I155" s="165"/>
      <c r="L155" s="33"/>
      <c r="M155" s="166"/>
      <c r="T155" s="57"/>
      <c r="AT155" s="17" t="s">
        <v>182</v>
      </c>
      <c r="AU155" s="17" t="s">
        <v>92</v>
      </c>
    </row>
    <row r="156" spans="2:65" s="11" customFormat="1" ht="22.9" customHeight="1">
      <c r="B156" s="125"/>
      <c r="D156" s="126" t="s">
        <v>82</v>
      </c>
      <c r="E156" s="135" t="s">
        <v>3242</v>
      </c>
      <c r="F156" s="135" t="s">
        <v>3243</v>
      </c>
      <c r="I156" s="128"/>
      <c r="J156" s="136">
        <f>BK156</f>
        <v>0</v>
      </c>
      <c r="L156" s="125"/>
      <c r="M156" s="130"/>
      <c r="P156" s="131">
        <f>P157</f>
        <v>0</v>
      </c>
      <c r="R156" s="131">
        <f>R157</f>
        <v>0</v>
      </c>
      <c r="T156" s="132">
        <f>T157</f>
        <v>0</v>
      </c>
      <c r="AR156" s="126" t="s">
        <v>185</v>
      </c>
      <c r="AT156" s="133" t="s">
        <v>82</v>
      </c>
      <c r="AU156" s="133" t="s">
        <v>90</v>
      </c>
      <c r="AY156" s="126" t="s">
        <v>161</v>
      </c>
      <c r="BK156" s="134">
        <f>BK157</f>
        <v>0</v>
      </c>
    </row>
    <row r="157" spans="2:65" s="1" customFormat="1" ht="33" customHeight="1">
      <c r="B157" s="33"/>
      <c r="C157" s="137" t="s">
        <v>254</v>
      </c>
      <c r="D157" s="137" t="s">
        <v>163</v>
      </c>
      <c r="E157" s="138" t="s">
        <v>3244</v>
      </c>
      <c r="F157" s="139" t="s">
        <v>3245</v>
      </c>
      <c r="G157" s="140" t="s">
        <v>1002</v>
      </c>
      <c r="H157" s="141">
        <v>1</v>
      </c>
      <c r="I157" s="142"/>
      <c r="J157" s="143">
        <f>ROUND(I157*H157,2)</f>
        <v>0</v>
      </c>
      <c r="K157" s="139" t="s">
        <v>230</v>
      </c>
      <c r="L157" s="33"/>
      <c r="M157" s="192" t="s">
        <v>1</v>
      </c>
      <c r="N157" s="193" t="s">
        <v>48</v>
      </c>
      <c r="O157" s="194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AR157" s="148" t="s">
        <v>3174</v>
      </c>
      <c r="AT157" s="148" t="s">
        <v>163</v>
      </c>
      <c r="AU157" s="148" t="s">
        <v>92</v>
      </c>
      <c r="AY157" s="17" t="s">
        <v>161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7" t="s">
        <v>90</v>
      </c>
      <c r="BK157" s="149">
        <f>ROUND(I157*H157,2)</f>
        <v>0</v>
      </c>
      <c r="BL157" s="17" t="s">
        <v>3174</v>
      </c>
      <c r="BM157" s="148" t="s">
        <v>3246</v>
      </c>
    </row>
    <row r="158" spans="2:65" s="1" customFormat="1" ht="6.95" customHeight="1">
      <c r="B158" s="45"/>
      <c r="C158" s="46"/>
      <c r="D158" s="46"/>
      <c r="E158" s="46"/>
      <c r="F158" s="46"/>
      <c r="G158" s="46"/>
      <c r="H158" s="46"/>
      <c r="I158" s="46"/>
      <c r="J158" s="46"/>
      <c r="K158" s="46"/>
      <c r="L158" s="33"/>
    </row>
  </sheetData>
  <sheetProtection algorithmName="SHA-512" hashValue="Z8Gbp+kqzsmaR64kgdo++kczbYHOfUvb7EzwOjWBe3EMdwhuJiWpw1izSxG1aP/Z7KTsgL1tH/iHFvUOhbQqwQ==" saltValue="L4RhLD3Vmmo3apaLqRk6rSVAkS6ZOuFvEjWj2I7pY9fa8O5yokfvdQMT6A3AxMdgKcSU7E145rI1HXNCiVHN/A==" spinCount="100000" sheet="1" objects="1" scenarios="1" formatColumns="0" formatRows="0" autoFilter="0"/>
  <autoFilter ref="C123:K157" xr:uid="{00000000-0009-0000-0000-000005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SO 01 - Budova A</vt:lpstr>
      <vt:lpstr>01 - Hromosvod</vt:lpstr>
      <vt:lpstr>02 - Temperování okapních...</vt:lpstr>
      <vt:lpstr>SO 02 - Venkovní úpravy</vt:lpstr>
      <vt:lpstr>VRN - Vedlejší rozpočtové...</vt:lpstr>
      <vt:lpstr>'01 - Hromosvod'!Názvy_tisku</vt:lpstr>
      <vt:lpstr>'02 - Temperování okapních...'!Názvy_tisku</vt:lpstr>
      <vt:lpstr>'Rekapitulace stavby'!Názvy_tisku</vt:lpstr>
      <vt:lpstr>'SO 01 - Budova A'!Názvy_tisku</vt:lpstr>
      <vt:lpstr>'SO 02 - Venkovní úpravy'!Názvy_tisku</vt:lpstr>
      <vt:lpstr>'VRN - Vedlejší rozpočtové...'!Názvy_tisku</vt:lpstr>
      <vt:lpstr>'01 - Hromosvod'!Oblast_tisku</vt:lpstr>
      <vt:lpstr>'02 - Temperování okapních...'!Oblast_tisku</vt:lpstr>
      <vt:lpstr>'Rekapitulace stavby'!Oblast_tisku</vt:lpstr>
      <vt:lpstr>'SO 01 - Budova A'!Oblast_tisku</vt:lpstr>
      <vt:lpstr>'SO 02 - Venkovní úpravy'!Oblast_tisku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vaclav</cp:lastModifiedBy>
  <dcterms:created xsi:type="dcterms:W3CDTF">2025-08-31T15:08:18Z</dcterms:created>
  <dcterms:modified xsi:type="dcterms:W3CDTF">2025-09-01T09:50:39Z</dcterms:modified>
</cp:coreProperties>
</file>