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755" activeTab="3"/>
  </bookViews>
  <sheets>
    <sheet name="2014" sheetId="1" r:id="rId1"/>
    <sheet name="2015" sheetId="2" r:id="rId2"/>
    <sheet name="2016" sheetId="3" r:id="rId3"/>
    <sheet name="2017" sheetId="4" r:id="rId4"/>
  </sheets>
  <definedNames>
    <definedName name="_xlnm.Print_Area" localSheetId="0">'2014'!$A$1:$O$24</definedName>
  </definedNames>
  <calcPr calcId="145621"/>
</workbook>
</file>

<file path=xl/calcChain.xml><?xml version="1.0" encoding="utf-8"?>
<calcChain xmlns="http://schemas.openxmlformats.org/spreadsheetml/2006/main">
  <c r="M72" i="4" l="1"/>
  <c r="L72" i="4"/>
  <c r="K72" i="4"/>
  <c r="J72" i="4"/>
  <c r="I72" i="4"/>
  <c r="H72" i="4"/>
  <c r="G72" i="4"/>
  <c r="F72" i="4"/>
  <c r="E72" i="4"/>
  <c r="D72" i="4"/>
  <c r="C72" i="4"/>
  <c r="B72" i="4"/>
  <c r="M68" i="4"/>
  <c r="L68" i="4"/>
  <c r="K68" i="4"/>
  <c r="J68" i="4"/>
  <c r="I68" i="4"/>
  <c r="H68" i="4"/>
  <c r="G68" i="4"/>
  <c r="F68" i="4"/>
  <c r="E68" i="4"/>
  <c r="D68" i="4"/>
  <c r="C68" i="4"/>
  <c r="B68" i="4"/>
  <c r="N67" i="4"/>
  <c r="N66" i="4"/>
  <c r="M59" i="4"/>
  <c r="M60" i="4" s="1"/>
  <c r="L59" i="4"/>
  <c r="L60" i="4" s="1"/>
  <c r="K59" i="4"/>
  <c r="K60" i="4" s="1"/>
  <c r="J59" i="4"/>
  <c r="J60" i="4" s="1"/>
  <c r="I59" i="4"/>
  <c r="I60" i="4" s="1"/>
  <c r="H59" i="4"/>
  <c r="H60" i="4" s="1"/>
  <c r="G59" i="4"/>
  <c r="G60" i="4" s="1"/>
  <c r="F59" i="4"/>
  <c r="F60" i="4" s="1"/>
  <c r="E59" i="4"/>
  <c r="E60" i="4" s="1"/>
  <c r="D59" i="4"/>
  <c r="D60" i="4" s="1"/>
  <c r="C59" i="4"/>
  <c r="C60" i="4" s="1"/>
  <c r="N58" i="4"/>
  <c r="N57" i="4"/>
  <c r="B59" i="4"/>
  <c r="K56" i="4"/>
  <c r="J56" i="4"/>
  <c r="F56" i="4"/>
  <c r="D56" i="4"/>
  <c r="N55" i="4"/>
  <c r="M54" i="4"/>
  <c r="M56" i="4" s="1"/>
  <c r="L54" i="4"/>
  <c r="L56" i="4" s="1"/>
  <c r="K54" i="4"/>
  <c r="J54" i="4"/>
  <c r="I54" i="4"/>
  <c r="I56" i="4" s="1"/>
  <c r="G54" i="4"/>
  <c r="G56" i="4" s="1"/>
  <c r="D54" i="4"/>
  <c r="M48" i="4"/>
  <c r="L48" i="4"/>
  <c r="K48" i="4"/>
  <c r="J48" i="4"/>
  <c r="I48" i="4"/>
  <c r="H48" i="4"/>
  <c r="G48" i="4"/>
  <c r="F48" i="4"/>
  <c r="E48" i="4"/>
  <c r="D48" i="4"/>
  <c r="C48" i="4"/>
  <c r="B48" i="4"/>
  <c r="M44" i="4"/>
  <c r="L44" i="4"/>
  <c r="K44" i="4"/>
  <c r="J44" i="4"/>
  <c r="I44" i="4"/>
  <c r="H44" i="4"/>
  <c r="G44" i="4"/>
  <c r="F44" i="4"/>
  <c r="E44" i="4"/>
  <c r="D44" i="4"/>
  <c r="C44" i="4"/>
  <c r="B44" i="4"/>
  <c r="N43" i="4"/>
  <c r="N42" i="4"/>
  <c r="K36" i="4"/>
  <c r="C36" i="4"/>
  <c r="M35" i="4"/>
  <c r="M36" i="4" s="1"/>
  <c r="L35" i="4"/>
  <c r="L36" i="4" s="1"/>
  <c r="K35" i="4"/>
  <c r="J35" i="4"/>
  <c r="J36" i="4" s="1"/>
  <c r="I35" i="4"/>
  <c r="I36" i="4" s="1"/>
  <c r="H35" i="4"/>
  <c r="H36" i="4" s="1"/>
  <c r="G35" i="4"/>
  <c r="G36" i="4" s="1"/>
  <c r="F35" i="4"/>
  <c r="F36" i="4" s="1"/>
  <c r="E35" i="4"/>
  <c r="E36" i="4" s="1"/>
  <c r="D35" i="4"/>
  <c r="D36" i="4" s="1"/>
  <c r="C35" i="4"/>
  <c r="N34" i="4"/>
  <c r="N33" i="4"/>
  <c r="M32" i="4"/>
  <c r="K32" i="4"/>
  <c r="I32" i="4"/>
  <c r="H32" i="4"/>
  <c r="F32" i="4"/>
  <c r="D32" i="4"/>
  <c r="N31" i="4"/>
  <c r="M30" i="4"/>
  <c r="L30" i="4"/>
  <c r="L32" i="4" s="1"/>
  <c r="K30" i="4"/>
  <c r="J30" i="4"/>
  <c r="J32" i="4" s="1"/>
  <c r="I30" i="4"/>
  <c r="G30" i="4"/>
  <c r="G32" i="4" s="1"/>
  <c r="D30" i="4"/>
  <c r="M24" i="4"/>
  <c r="L24" i="4"/>
  <c r="K24" i="4"/>
  <c r="J24" i="4"/>
  <c r="I24" i="4"/>
  <c r="H24" i="4"/>
  <c r="G24" i="4"/>
  <c r="F24" i="4"/>
  <c r="E24" i="4"/>
  <c r="D24" i="4"/>
  <c r="C24" i="4"/>
  <c r="B24" i="4"/>
  <c r="M20" i="4"/>
  <c r="L20" i="4"/>
  <c r="K20" i="4"/>
  <c r="J20" i="4"/>
  <c r="I20" i="4"/>
  <c r="H20" i="4"/>
  <c r="G20" i="4"/>
  <c r="F20" i="4"/>
  <c r="E20" i="4"/>
  <c r="D20" i="4"/>
  <c r="C20" i="4"/>
  <c r="B20" i="4"/>
  <c r="N19" i="4"/>
  <c r="N18" i="4"/>
  <c r="M11" i="4"/>
  <c r="M12" i="4" s="1"/>
  <c r="L11" i="4"/>
  <c r="L12" i="4" s="1"/>
  <c r="K11" i="4"/>
  <c r="K12" i="4" s="1"/>
  <c r="J11" i="4"/>
  <c r="J12" i="4" s="1"/>
  <c r="I11" i="4"/>
  <c r="I12" i="4" s="1"/>
  <c r="H11" i="4"/>
  <c r="H12" i="4" s="1"/>
  <c r="G11" i="4"/>
  <c r="G12" i="4" s="1"/>
  <c r="F11" i="4"/>
  <c r="F12" i="4" s="1"/>
  <c r="E11" i="4"/>
  <c r="E12" i="4" s="1"/>
  <c r="D11" i="4"/>
  <c r="D12" i="4" s="1"/>
  <c r="C11" i="4"/>
  <c r="C12" i="4" s="1"/>
  <c r="N10" i="4"/>
  <c r="N9" i="4"/>
  <c r="M8" i="4"/>
  <c r="K8" i="4"/>
  <c r="J8" i="4"/>
  <c r="I8" i="4"/>
  <c r="G8" i="4"/>
  <c r="F8" i="4"/>
  <c r="D8" i="4"/>
  <c r="N7" i="4"/>
  <c r="M6" i="4"/>
  <c r="L6" i="4"/>
  <c r="L8" i="4" s="1"/>
  <c r="K6" i="4"/>
  <c r="J6" i="4"/>
  <c r="I6" i="4"/>
  <c r="H6" i="4"/>
  <c r="H8" i="4" s="1"/>
  <c r="G6" i="4"/>
  <c r="D6" i="4"/>
  <c r="N68" i="4" l="1"/>
  <c r="N44" i="4"/>
  <c r="N20" i="4"/>
  <c r="N8" i="4"/>
  <c r="N32" i="4"/>
  <c r="N56" i="4"/>
  <c r="N59" i="4"/>
  <c r="B60" i="4"/>
  <c r="N60" i="4" s="1"/>
  <c r="B35" i="4"/>
  <c r="B11" i="4"/>
  <c r="F68" i="3"/>
  <c r="B12" i="4" l="1"/>
  <c r="N12" i="4" s="1"/>
  <c r="N11" i="4"/>
  <c r="B36" i="4"/>
  <c r="N36" i="4" s="1"/>
  <c r="N35" i="4"/>
  <c r="C11" i="3"/>
  <c r="B58" i="3" l="1"/>
  <c r="B57" i="3"/>
  <c r="B55" i="3"/>
  <c r="B34" i="3"/>
  <c r="B33" i="3"/>
  <c r="B31" i="3"/>
  <c r="B7" i="3"/>
  <c r="B10" i="3"/>
  <c r="B9" i="3"/>
  <c r="M72" i="3" l="1"/>
  <c r="L72" i="3"/>
  <c r="K72" i="3"/>
  <c r="J72" i="3"/>
  <c r="I72" i="3"/>
  <c r="H72" i="3"/>
  <c r="G72" i="3"/>
  <c r="F72" i="3"/>
  <c r="E72" i="3"/>
  <c r="D72" i="3"/>
  <c r="C72" i="3"/>
  <c r="B72" i="3"/>
  <c r="M48" i="3"/>
  <c r="L48" i="3"/>
  <c r="K48" i="3"/>
  <c r="J48" i="3"/>
  <c r="I48" i="3"/>
  <c r="H48" i="3"/>
  <c r="G48" i="3"/>
  <c r="F48" i="3"/>
  <c r="E48" i="3"/>
  <c r="D48" i="3"/>
  <c r="C48" i="3"/>
  <c r="B48" i="3"/>
  <c r="M68" i="3"/>
  <c r="L68" i="3"/>
  <c r="K68" i="3"/>
  <c r="J68" i="3"/>
  <c r="I68" i="3"/>
  <c r="H68" i="3"/>
  <c r="G68" i="3"/>
  <c r="E68" i="3"/>
  <c r="D68" i="3"/>
  <c r="C68" i="3"/>
  <c r="B68" i="3"/>
  <c r="N67" i="3"/>
  <c r="N66" i="3"/>
  <c r="M59" i="3"/>
  <c r="M60" i="3" s="1"/>
  <c r="L59" i="3"/>
  <c r="L60" i="3" s="1"/>
  <c r="K59" i="3"/>
  <c r="K60" i="3" s="1"/>
  <c r="J59" i="3"/>
  <c r="J60" i="3" s="1"/>
  <c r="I59" i="3"/>
  <c r="I60" i="3" s="1"/>
  <c r="H59" i="3"/>
  <c r="H60" i="3" s="1"/>
  <c r="G59" i="3"/>
  <c r="G60" i="3" s="1"/>
  <c r="F59" i="3"/>
  <c r="F60" i="3" s="1"/>
  <c r="E59" i="3"/>
  <c r="E60" i="3" s="1"/>
  <c r="D59" i="3"/>
  <c r="D60" i="3" s="1"/>
  <c r="C59" i="3"/>
  <c r="C60" i="3" s="1"/>
  <c r="N58" i="3"/>
  <c r="N57" i="3"/>
  <c r="B59" i="3"/>
  <c r="M56" i="3"/>
  <c r="J56" i="3"/>
  <c r="I56" i="3"/>
  <c r="F56" i="3"/>
  <c r="N55" i="3"/>
  <c r="M54" i="3"/>
  <c r="L54" i="3"/>
  <c r="L56" i="3" s="1"/>
  <c r="K54" i="3"/>
  <c r="K56" i="3" s="1"/>
  <c r="J54" i="3"/>
  <c r="I54" i="3"/>
  <c r="G54" i="3"/>
  <c r="G56" i="3" s="1"/>
  <c r="D54" i="3"/>
  <c r="D56" i="3" s="1"/>
  <c r="M44" i="3"/>
  <c r="L44" i="3"/>
  <c r="K44" i="3"/>
  <c r="J44" i="3"/>
  <c r="I44" i="3"/>
  <c r="H44" i="3"/>
  <c r="G44" i="3"/>
  <c r="F44" i="3"/>
  <c r="E44" i="3"/>
  <c r="D44" i="3"/>
  <c r="C44" i="3"/>
  <c r="B44" i="3"/>
  <c r="N43" i="3"/>
  <c r="N42" i="3"/>
  <c r="M35" i="3"/>
  <c r="M36" i="3" s="1"/>
  <c r="L35" i="3"/>
  <c r="L36" i="3" s="1"/>
  <c r="K35" i="3"/>
  <c r="K36" i="3" s="1"/>
  <c r="J35" i="3"/>
  <c r="J36" i="3" s="1"/>
  <c r="I35" i="3"/>
  <c r="I36" i="3" s="1"/>
  <c r="H35" i="3"/>
  <c r="H36" i="3" s="1"/>
  <c r="G35" i="3"/>
  <c r="G36" i="3" s="1"/>
  <c r="F35" i="3"/>
  <c r="F36" i="3" s="1"/>
  <c r="E35" i="3"/>
  <c r="E36" i="3" s="1"/>
  <c r="D35" i="3"/>
  <c r="D36" i="3" s="1"/>
  <c r="C35" i="3"/>
  <c r="C36" i="3" s="1"/>
  <c r="N34" i="3"/>
  <c r="N33" i="3"/>
  <c r="B35" i="3"/>
  <c r="M32" i="3"/>
  <c r="L32" i="3"/>
  <c r="I32" i="3"/>
  <c r="H32" i="3"/>
  <c r="F32" i="3"/>
  <c r="N31" i="3"/>
  <c r="M30" i="3"/>
  <c r="L30" i="3"/>
  <c r="K30" i="3"/>
  <c r="K32" i="3" s="1"/>
  <c r="J30" i="3"/>
  <c r="J32" i="3" s="1"/>
  <c r="I30" i="3"/>
  <c r="G30" i="3"/>
  <c r="G32" i="3" s="1"/>
  <c r="D30" i="3"/>
  <c r="D32" i="3" s="1"/>
  <c r="M24" i="3"/>
  <c r="L24" i="3"/>
  <c r="K24" i="3"/>
  <c r="J24" i="3"/>
  <c r="I24" i="3"/>
  <c r="H24" i="3"/>
  <c r="G24" i="3"/>
  <c r="F24" i="3"/>
  <c r="E24" i="3"/>
  <c r="D24" i="3"/>
  <c r="C24" i="3"/>
  <c r="B24" i="3"/>
  <c r="M20" i="3"/>
  <c r="L20" i="3"/>
  <c r="K20" i="3"/>
  <c r="J20" i="3"/>
  <c r="I20" i="3"/>
  <c r="H20" i="3"/>
  <c r="G20" i="3"/>
  <c r="F20" i="3"/>
  <c r="E20" i="3"/>
  <c r="D20" i="3"/>
  <c r="C20" i="3"/>
  <c r="B20" i="3"/>
  <c r="N19" i="3"/>
  <c r="N18" i="3"/>
  <c r="M11" i="3"/>
  <c r="M12" i="3" s="1"/>
  <c r="L11" i="3"/>
  <c r="L12" i="3" s="1"/>
  <c r="K11" i="3"/>
  <c r="K12" i="3" s="1"/>
  <c r="J11" i="3"/>
  <c r="J12" i="3" s="1"/>
  <c r="I11" i="3"/>
  <c r="I12" i="3" s="1"/>
  <c r="H11" i="3"/>
  <c r="H12" i="3" s="1"/>
  <c r="G11" i="3"/>
  <c r="G12" i="3" s="1"/>
  <c r="F11" i="3"/>
  <c r="F12" i="3" s="1"/>
  <c r="E11" i="3"/>
  <c r="E12" i="3" s="1"/>
  <c r="D11" i="3"/>
  <c r="D12" i="3" s="1"/>
  <c r="C12" i="3"/>
  <c r="N10" i="3"/>
  <c r="N9" i="3"/>
  <c r="B11" i="3"/>
  <c r="M8" i="3"/>
  <c r="L8" i="3"/>
  <c r="I8" i="3"/>
  <c r="H8" i="3"/>
  <c r="F8" i="3"/>
  <c r="N7" i="3"/>
  <c r="M6" i="3"/>
  <c r="L6" i="3"/>
  <c r="K6" i="3"/>
  <c r="K8" i="3" s="1"/>
  <c r="J6" i="3"/>
  <c r="J8" i="3" s="1"/>
  <c r="I6" i="3"/>
  <c r="H6" i="3"/>
  <c r="G6" i="3"/>
  <c r="G8" i="3" s="1"/>
  <c r="D6" i="3"/>
  <c r="D8" i="3" s="1"/>
  <c r="N68" i="3" l="1"/>
  <c r="N8" i="3"/>
  <c r="N56" i="3"/>
  <c r="N44" i="3"/>
  <c r="N32" i="3"/>
  <c r="N20" i="3"/>
  <c r="N59" i="3"/>
  <c r="B60" i="3"/>
  <c r="N60" i="3" s="1"/>
  <c r="B12" i="3"/>
  <c r="N12" i="3" s="1"/>
  <c r="N11" i="3"/>
  <c r="N35" i="3"/>
  <c r="B36" i="3"/>
  <c r="N36" i="3" s="1"/>
  <c r="N67" i="2"/>
  <c r="N68" i="2"/>
  <c r="N66" i="2"/>
  <c r="N43" i="2"/>
  <c r="N44" i="2"/>
  <c r="N42" i="2"/>
  <c r="N19" i="2"/>
  <c r="N20" i="2"/>
  <c r="N18" i="2"/>
  <c r="N7" i="2"/>
  <c r="M36" i="2"/>
  <c r="B58" i="2" l="1"/>
  <c r="B57" i="2"/>
  <c r="B55" i="2"/>
  <c r="B34" i="2"/>
  <c r="B33" i="2"/>
  <c r="B31" i="2"/>
  <c r="B10" i="2"/>
  <c r="B9" i="2"/>
  <c r="M72" i="2"/>
  <c r="L72" i="2"/>
  <c r="K72" i="2"/>
  <c r="J72" i="2"/>
  <c r="I72" i="2"/>
  <c r="H72" i="2"/>
  <c r="G72" i="2"/>
  <c r="F72" i="2"/>
  <c r="E72" i="2"/>
  <c r="D72" i="2"/>
  <c r="C72" i="2"/>
  <c r="B72" i="2"/>
  <c r="M48" i="2"/>
  <c r="L48" i="2"/>
  <c r="K48" i="2"/>
  <c r="J48" i="2"/>
  <c r="I48" i="2"/>
  <c r="H48" i="2"/>
  <c r="G48" i="2"/>
  <c r="F48" i="2"/>
  <c r="E48" i="2"/>
  <c r="D48" i="2"/>
  <c r="C48" i="2"/>
  <c r="B48" i="2"/>
  <c r="M24" i="2"/>
  <c r="L24" i="2"/>
  <c r="K24" i="2"/>
  <c r="J24" i="2"/>
  <c r="I24" i="2"/>
  <c r="H24" i="2"/>
  <c r="G24" i="2"/>
  <c r="F24" i="2"/>
  <c r="E24" i="2"/>
  <c r="D24" i="2"/>
  <c r="C24" i="2"/>
  <c r="B24" i="2"/>
  <c r="M68" i="2" l="1"/>
  <c r="L68" i="2"/>
  <c r="K68" i="2"/>
  <c r="J68" i="2"/>
  <c r="I68" i="2"/>
  <c r="H68" i="2"/>
  <c r="G68" i="2"/>
  <c r="F68" i="2"/>
  <c r="E68" i="2"/>
  <c r="D68" i="2"/>
  <c r="C68" i="2"/>
  <c r="B68" i="2"/>
  <c r="M59" i="2"/>
  <c r="M60" i="2" s="1"/>
  <c r="L59" i="2"/>
  <c r="L60" i="2" s="1"/>
  <c r="K59" i="2"/>
  <c r="K60" i="2" s="1"/>
  <c r="J59" i="2"/>
  <c r="J60" i="2" s="1"/>
  <c r="I59" i="2"/>
  <c r="I60" i="2" s="1"/>
  <c r="H59" i="2"/>
  <c r="H60" i="2" s="1"/>
  <c r="G59" i="2"/>
  <c r="G60" i="2" s="1"/>
  <c r="F59" i="2"/>
  <c r="F60" i="2" s="1"/>
  <c r="E59" i="2"/>
  <c r="E60" i="2" s="1"/>
  <c r="D59" i="2"/>
  <c r="D60" i="2" s="1"/>
  <c r="C59" i="2"/>
  <c r="C60" i="2" s="1"/>
  <c r="B59" i="2"/>
  <c r="B60" i="2" s="1"/>
  <c r="N58" i="2"/>
  <c r="N57" i="2"/>
  <c r="F56" i="2"/>
  <c r="N55" i="2"/>
  <c r="M54" i="2"/>
  <c r="M56" i="2" s="1"/>
  <c r="L54" i="2"/>
  <c r="L56" i="2" s="1"/>
  <c r="K54" i="2"/>
  <c r="K56" i="2" s="1"/>
  <c r="J54" i="2"/>
  <c r="J56" i="2" s="1"/>
  <c r="I54" i="2"/>
  <c r="I56" i="2" s="1"/>
  <c r="G54" i="2"/>
  <c r="G56" i="2" s="1"/>
  <c r="D54" i="2"/>
  <c r="D56" i="2" s="1"/>
  <c r="M44" i="2"/>
  <c r="L44" i="2"/>
  <c r="K44" i="2"/>
  <c r="J44" i="2"/>
  <c r="I44" i="2"/>
  <c r="H44" i="2"/>
  <c r="G44" i="2"/>
  <c r="F44" i="2"/>
  <c r="E44" i="2"/>
  <c r="D44" i="2"/>
  <c r="C44" i="2"/>
  <c r="B44" i="2"/>
  <c r="M35" i="2"/>
  <c r="L35" i="2"/>
  <c r="L36" i="2" s="1"/>
  <c r="K35" i="2"/>
  <c r="K36" i="2" s="1"/>
  <c r="J35" i="2"/>
  <c r="J36" i="2" s="1"/>
  <c r="I35" i="2"/>
  <c r="I36" i="2" s="1"/>
  <c r="H35" i="2"/>
  <c r="H36" i="2" s="1"/>
  <c r="G35" i="2"/>
  <c r="G36" i="2" s="1"/>
  <c r="F35" i="2"/>
  <c r="F36" i="2" s="1"/>
  <c r="E35" i="2"/>
  <c r="E36" i="2" s="1"/>
  <c r="D35" i="2"/>
  <c r="D36" i="2" s="1"/>
  <c r="C35" i="2"/>
  <c r="C36" i="2" s="1"/>
  <c r="B35" i="2"/>
  <c r="B36" i="2" s="1"/>
  <c r="N34" i="2"/>
  <c r="N33" i="2"/>
  <c r="H32" i="2"/>
  <c r="F32" i="2"/>
  <c r="N31" i="2"/>
  <c r="M30" i="2"/>
  <c r="M32" i="2" s="1"/>
  <c r="L30" i="2"/>
  <c r="L32" i="2" s="1"/>
  <c r="K30" i="2"/>
  <c r="K32" i="2" s="1"/>
  <c r="J30" i="2"/>
  <c r="J32" i="2" s="1"/>
  <c r="I30" i="2"/>
  <c r="I32" i="2" s="1"/>
  <c r="G30" i="2"/>
  <c r="G32" i="2" s="1"/>
  <c r="D30" i="2"/>
  <c r="D32" i="2" s="1"/>
  <c r="M20" i="2"/>
  <c r="L20" i="2"/>
  <c r="K20" i="2"/>
  <c r="J20" i="2"/>
  <c r="I20" i="2"/>
  <c r="H20" i="2"/>
  <c r="G20" i="2"/>
  <c r="F20" i="2"/>
  <c r="E20" i="2"/>
  <c r="D20" i="2"/>
  <c r="C20" i="2"/>
  <c r="B20" i="2"/>
  <c r="M11" i="2"/>
  <c r="M12" i="2" s="1"/>
  <c r="L11" i="2"/>
  <c r="L12" i="2" s="1"/>
  <c r="K11" i="2"/>
  <c r="K12" i="2" s="1"/>
  <c r="J11" i="2"/>
  <c r="J12" i="2" s="1"/>
  <c r="I11" i="2"/>
  <c r="I12" i="2" s="1"/>
  <c r="H11" i="2"/>
  <c r="H12" i="2" s="1"/>
  <c r="G11" i="2"/>
  <c r="G12" i="2" s="1"/>
  <c r="F11" i="2"/>
  <c r="F12" i="2" s="1"/>
  <c r="E11" i="2"/>
  <c r="E12" i="2" s="1"/>
  <c r="D11" i="2"/>
  <c r="D12" i="2" s="1"/>
  <c r="C11" i="2"/>
  <c r="C12" i="2" s="1"/>
  <c r="B11" i="2"/>
  <c r="B12" i="2" s="1"/>
  <c r="N10" i="2"/>
  <c r="N9" i="2"/>
  <c r="J8" i="2"/>
  <c r="F8" i="2"/>
  <c r="M6" i="2"/>
  <c r="M8" i="2" s="1"/>
  <c r="L6" i="2"/>
  <c r="L8" i="2" s="1"/>
  <c r="K6" i="2"/>
  <c r="K8" i="2" s="1"/>
  <c r="J6" i="2"/>
  <c r="I6" i="2"/>
  <c r="I8" i="2" s="1"/>
  <c r="H6" i="2"/>
  <c r="H8" i="2" s="1"/>
  <c r="G6" i="2"/>
  <c r="G8" i="2" s="1"/>
  <c r="D6" i="2"/>
  <c r="D8" i="2" s="1"/>
  <c r="C20" i="1"/>
  <c r="D20" i="1"/>
  <c r="E20" i="1"/>
  <c r="F20" i="1"/>
  <c r="G20" i="1"/>
  <c r="H20" i="1"/>
  <c r="I20" i="1"/>
  <c r="J20" i="1"/>
  <c r="K20" i="1"/>
  <c r="L20" i="1"/>
  <c r="M20" i="1"/>
  <c r="I48" i="1"/>
  <c r="C44" i="1"/>
  <c r="D44" i="1"/>
  <c r="E44" i="1"/>
  <c r="F44" i="1"/>
  <c r="G44" i="1"/>
  <c r="H44" i="1"/>
  <c r="I44" i="1"/>
  <c r="J44" i="1"/>
  <c r="K44" i="1"/>
  <c r="L44" i="1"/>
  <c r="M44" i="1"/>
  <c r="N36" i="2" l="1"/>
  <c r="N35" i="2"/>
  <c r="N11" i="2"/>
  <c r="N32" i="2"/>
  <c r="N60" i="2"/>
  <c r="N12" i="2"/>
  <c r="N8" i="2"/>
  <c r="N56" i="2"/>
  <c r="N59" i="2"/>
  <c r="N55" i="1"/>
  <c r="C68" i="1"/>
  <c r="D68" i="1"/>
  <c r="E68" i="1"/>
  <c r="F68" i="1"/>
  <c r="G68" i="1"/>
  <c r="H68" i="1"/>
  <c r="I68" i="1"/>
  <c r="J68" i="1"/>
  <c r="K68" i="1"/>
  <c r="L68" i="1"/>
  <c r="M68" i="1"/>
  <c r="M72" i="1"/>
  <c r="L72" i="1"/>
  <c r="K72" i="1"/>
  <c r="J72" i="1"/>
  <c r="I72" i="1"/>
  <c r="H72" i="1"/>
  <c r="G72" i="1"/>
  <c r="F72" i="1"/>
  <c r="E72" i="1"/>
  <c r="D72" i="1"/>
  <c r="C72" i="1"/>
  <c r="B72" i="1"/>
  <c r="B68" i="1"/>
  <c r="M59" i="1"/>
  <c r="M60" i="1" s="1"/>
  <c r="L59" i="1"/>
  <c r="L60" i="1" s="1"/>
  <c r="K59" i="1"/>
  <c r="K60" i="1" s="1"/>
  <c r="J59" i="1"/>
  <c r="J60" i="1" s="1"/>
  <c r="I59" i="1"/>
  <c r="I60" i="1" s="1"/>
  <c r="H59" i="1"/>
  <c r="H60" i="1" s="1"/>
  <c r="G59" i="1"/>
  <c r="G60" i="1" s="1"/>
  <c r="F59" i="1"/>
  <c r="F60" i="1" s="1"/>
  <c r="E59" i="1"/>
  <c r="E60" i="1" s="1"/>
  <c r="D59" i="1"/>
  <c r="D60" i="1" s="1"/>
  <c r="C59" i="1"/>
  <c r="C60" i="1" s="1"/>
  <c r="B59" i="1"/>
  <c r="B60" i="1" s="1"/>
  <c r="N58" i="1"/>
  <c r="N57" i="1"/>
  <c r="F56" i="1"/>
  <c r="M54" i="1"/>
  <c r="M56" i="1" s="1"/>
  <c r="L54" i="1"/>
  <c r="L56" i="1" s="1"/>
  <c r="K54" i="1"/>
  <c r="K56" i="1" s="1"/>
  <c r="J54" i="1"/>
  <c r="J56" i="1" s="1"/>
  <c r="I54" i="1"/>
  <c r="I56" i="1" s="1"/>
  <c r="G54" i="1"/>
  <c r="G56" i="1" s="1"/>
  <c r="D54" i="1"/>
  <c r="D56" i="1" s="1"/>
  <c r="N56" i="1" l="1"/>
  <c r="N60" i="1"/>
  <c r="N59" i="1"/>
  <c r="M48" i="1"/>
  <c r="L48" i="1"/>
  <c r="K48" i="1"/>
  <c r="J48" i="1"/>
  <c r="H48" i="1"/>
  <c r="G48" i="1"/>
  <c r="F48" i="1"/>
  <c r="E48" i="1"/>
  <c r="D48" i="1"/>
  <c r="C48" i="1"/>
  <c r="B48" i="1"/>
  <c r="B44" i="1"/>
  <c r="C36" i="1"/>
  <c r="M35" i="1"/>
  <c r="M36" i="1" s="1"/>
  <c r="L35" i="1"/>
  <c r="L36" i="1" s="1"/>
  <c r="K35" i="1"/>
  <c r="K36" i="1" s="1"/>
  <c r="J35" i="1"/>
  <c r="J36" i="1" s="1"/>
  <c r="I35" i="1"/>
  <c r="I36" i="1" s="1"/>
  <c r="H35" i="1"/>
  <c r="H36" i="1" s="1"/>
  <c r="G35" i="1"/>
  <c r="G36" i="1" s="1"/>
  <c r="F35" i="1"/>
  <c r="F36" i="1" s="1"/>
  <c r="E35" i="1"/>
  <c r="E36" i="1" s="1"/>
  <c r="D35" i="1"/>
  <c r="D36" i="1" s="1"/>
  <c r="C35" i="1"/>
  <c r="B35" i="1"/>
  <c r="B36" i="1" s="1"/>
  <c r="N34" i="1"/>
  <c r="N33" i="1"/>
  <c r="F32" i="1"/>
  <c r="N31" i="1"/>
  <c r="M30" i="1"/>
  <c r="M32" i="1" s="1"/>
  <c r="L30" i="1"/>
  <c r="L32" i="1" s="1"/>
  <c r="K30" i="1"/>
  <c r="K32" i="1" s="1"/>
  <c r="J30" i="1"/>
  <c r="J32" i="1" s="1"/>
  <c r="I30" i="1"/>
  <c r="I32" i="1" s="1"/>
  <c r="H32" i="1"/>
  <c r="G30" i="1"/>
  <c r="G32" i="1" s="1"/>
  <c r="D30" i="1"/>
  <c r="D32" i="1" s="1"/>
  <c r="N36" i="1" l="1"/>
  <c r="N32" i="1"/>
  <c r="N35" i="1"/>
  <c r="D6" i="1"/>
  <c r="D8" i="1" s="1"/>
  <c r="D11" i="1"/>
  <c r="D12" i="1" s="1"/>
  <c r="C24" i="1" l="1"/>
  <c r="D24" i="1"/>
  <c r="E24" i="1"/>
  <c r="F24" i="1"/>
  <c r="G24" i="1"/>
  <c r="H24" i="1"/>
  <c r="I24" i="1"/>
  <c r="J24" i="1"/>
  <c r="K24" i="1"/>
  <c r="L24" i="1"/>
  <c r="M24" i="1"/>
  <c r="B24" i="1"/>
  <c r="N9" i="1"/>
  <c r="N10" i="1"/>
  <c r="N7" i="1"/>
  <c r="B20" i="1"/>
  <c r="B11" i="1"/>
  <c r="B12" i="1" s="1"/>
  <c r="C11" i="1"/>
  <c r="C12" i="1" s="1"/>
  <c r="E11" i="1"/>
  <c r="E12" i="1" s="1"/>
  <c r="F11" i="1"/>
  <c r="F12" i="1" s="1"/>
  <c r="H11" i="1"/>
  <c r="H12" i="1" s="1"/>
  <c r="I11" i="1"/>
  <c r="I12" i="1" s="1"/>
  <c r="J11" i="1"/>
  <c r="J12" i="1" s="1"/>
  <c r="K11" i="1"/>
  <c r="K12" i="1" s="1"/>
  <c r="L11" i="1"/>
  <c r="L12" i="1" s="1"/>
  <c r="M11" i="1"/>
  <c r="M12" i="1" s="1"/>
  <c r="H6" i="1"/>
  <c r="H8" i="1" s="1"/>
  <c r="I6" i="1"/>
  <c r="I8" i="1" s="1"/>
  <c r="J6" i="1"/>
  <c r="K6" i="1"/>
  <c r="K8" i="1" s="1"/>
  <c r="L6" i="1"/>
  <c r="L8" i="1" s="1"/>
  <c r="M6" i="1"/>
  <c r="M8" i="1" s="1"/>
  <c r="J8" i="1"/>
  <c r="F8" i="1"/>
  <c r="G11" i="1"/>
  <c r="G12" i="1" s="1"/>
  <c r="G6" i="1"/>
  <c r="G8" i="1" s="1"/>
  <c r="N12" i="1" l="1"/>
  <c r="N8" i="1"/>
  <c r="N11" i="1"/>
</calcChain>
</file>

<file path=xl/sharedStrings.xml><?xml version="1.0" encoding="utf-8"?>
<sst xmlns="http://schemas.openxmlformats.org/spreadsheetml/2006/main" count="282" uniqueCount="21">
  <si>
    <t>ODEČTY VODY</t>
  </si>
  <si>
    <t>Domov mládeže a školní jídelna Pardubice, Rožkova 331</t>
  </si>
  <si>
    <t>Datum</t>
  </si>
  <si>
    <t>vyplňuje Brožek</t>
  </si>
  <si>
    <t>fakturováno vodné</t>
  </si>
  <si>
    <t>fakturováno stočné</t>
  </si>
  <si>
    <t>fakturovaná cena k úhradě</t>
  </si>
  <si>
    <t>SPOTŘEBA</t>
  </si>
  <si>
    <t>FAKTUROVANÁ SPOTŘEBA</t>
  </si>
  <si>
    <t>ROZDÍL ODEČET/FAKT.</t>
  </si>
  <si>
    <t>VS FAKTURY</t>
  </si>
  <si>
    <t>DATUM FAKTURACE</t>
  </si>
  <si>
    <t>Rožkova 331</t>
  </si>
  <si>
    <t>FAKT. OBDOBÍ do</t>
  </si>
  <si>
    <t>FAKT. OBDOBÍ od</t>
  </si>
  <si>
    <t>fakturovánY SRÁŽKY</t>
  </si>
  <si>
    <t>CENA BEZ DPH(15%)</t>
  </si>
  <si>
    <t>CELKEM</t>
  </si>
  <si>
    <t>X</t>
  </si>
  <si>
    <t>Gorkého 350</t>
  </si>
  <si>
    <t>Rožkova 2432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</si>
</sst>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&quot;.&quot;m&quot;.&quot;yyyy"/>
    <numFmt numFmtId="165" formatCode="0.000"/>
  </numFmts>
  <fonts count="13" x14ac:knownFonts="1">
    <font>
      <sz val="11"/>
      <color rgb="FF000000"/>
      <name val="Calibri"/>
      <family val="2"/>
      <charset val="238"/>
    </font>
    <font>
      <sz val="11"/>
      <color rgb="FF000000"/>
      <name val="Times New Roman"/>
      <family val="1"/>
      <charset val="238"/>
    </font>
    <font>
      <sz val="11"/>
      <color theme="6" tint="-0.499984740745262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6" tint="-0.499984740745262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b/>
      <sz val="11"/>
      <color theme="6" tint="-0.499984740745262"/>
      <name val="Times New Roman"/>
      <family val="1"/>
      <charset val="238"/>
    </font>
    <font>
      <b/>
      <sz val="16"/>
      <color rgb="FF000000"/>
      <name val="Times New Roman"/>
      <family val="1"/>
      <charset val="238"/>
    </font>
    <font>
      <b/>
      <sz val="16"/>
      <color theme="6" tint="-0.499984740745262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26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1" fillId="3" borderId="12" xfId="0" applyFont="1" applyFill="1" applyBorder="1" applyAlignment="1">
      <alignment wrapText="1"/>
    </xf>
    <xf numFmtId="0" fontId="2" fillId="4" borderId="13" xfId="0" applyFont="1" applyFill="1" applyBorder="1" applyAlignment="1">
      <alignment wrapText="1"/>
    </xf>
    <xf numFmtId="0" fontId="2" fillId="3" borderId="13" xfId="0" applyFont="1" applyFill="1" applyBorder="1" applyAlignment="1">
      <alignment wrapText="1"/>
    </xf>
    <xf numFmtId="0" fontId="1" fillId="0" borderId="13" xfId="0" applyFont="1" applyBorder="1" applyAlignment="1">
      <alignment wrapText="1"/>
    </xf>
    <xf numFmtId="14" fontId="1" fillId="3" borderId="13" xfId="0" applyNumberFormat="1" applyFont="1" applyFill="1" applyBorder="1" applyAlignment="1">
      <alignment wrapText="1"/>
    </xf>
    <xf numFmtId="0" fontId="1" fillId="3" borderId="13" xfId="0" applyFont="1" applyFill="1" applyBorder="1" applyAlignment="1">
      <alignment wrapText="1"/>
    </xf>
    <xf numFmtId="0" fontId="3" fillId="0" borderId="14" xfId="0" applyFont="1" applyBorder="1"/>
    <xf numFmtId="0" fontId="3" fillId="0" borderId="10" xfId="0" applyFont="1" applyBorder="1"/>
    <xf numFmtId="0" fontId="3" fillId="0" borderId="15" xfId="0" applyFont="1" applyBorder="1"/>
    <xf numFmtId="0" fontId="1" fillId="0" borderId="16" xfId="0" applyFont="1" applyBorder="1" applyAlignment="1">
      <alignment wrapText="1"/>
    </xf>
    <xf numFmtId="14" fontId="1" fillId="0" borderId="13" xfId="0" applyNumberFormat="1" applyFont="1" applyFill="1" applyBorder="1" applyAlignment="1">
      <alignment wrapText="1"/>
    </xf>
    <xf numFmtId="0" fontId="1" fillId="0" borderId="17" xfId="0" applyFont="1" applyFill="1" applyBorder="1" applyAlignment="1">
      <alignment wrapText="1"/>
    </xf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1" fillId="0" borderId="1" xfId="0" applyFont="1" applyBorder="1"/>
    <xf numFmtId="0" fontId="1" fillId="0" borderId="2" xfId="0" applyFont="1" applyBorder="1"/>
    <xf numFmtId="0" fontId="2" fillId="0" borderId="11" xfId="0" applyFont="1" applyBorder="1"/>
    <xf numFmtId="0" fontId="4" fillId="2" borderId="3" xfId="0" applyFont="1" applyFill="1" applyBorder="1" applyAlignment="1">
      <alignment horizontal="center"/>
    </xf>
    <xf numFmtId="0" fontId="1" fillId="2" borderId="3" xfId="0" applyFont="1" applyFill="1" applyBorder="1"/>
    <xf numFmtId="0" fontId="1" fillId="2" borderId="1" xfId="0" applyFont="1" applyFill="1" applyBorder="1"/>
    <xf numFmtId="0" fontId="1" fillId="2" borderId="2" xfId="0" applyFont="1" applyFill="1" applyBorder="1"/>
    <xf numFmtId="4" fontId="5" fillId="0" borderId="11" xfId="0" applyNumberFormat="1" applyFont="1" applyBorder="1"/>
    <xf numFmtId="0" fontId="1" fillId="3" borderId="3" xfId="0" applyFont="1" applyFill="1" applyBorder="1" applyAlignment="1">
      <alignment wrapText="1"/>
    </xf>
    <xf numFmtId="0" fontId="6" fillId="3" borderId="3" xfId="0" applyFont="1" applyFill="1" applyBorder="1"/>
    <xf numFmtId="0" fontId="6" fillId="3" borderId="1" xfId="0" applyFont="1" applyFill="1" applyBorder="1"/>
    <xf numFmtId="0" fontId="2" fillId="4" borderId="3" xfId="0" applyFont="1" applyFill="1" applyBorder="1" applyAlignment="1">
      <alignment wrapText="1"/>
    </xf>
    <xf numFmtId="0" fontId="7" fillId="4" borderId="3" xfId="0" applyFont="1" applyFill="1" applyBorder="1"/>
    <xf numFmtId="0" fontId="7" fillId="4" borderId="1" xfId="0" applyFont="1" applyFill="1" applyBorder="1"/>
    <xf numFmtId="0" fontId="2" fillId="3" borderId="3" xfId="0" applyFont="1" applyFill="1" applyBorder="1" applyAlignment="1">
      <alignment wrapText="1"/>
    </xf>
    <xf numFmtId="0" fontId="7" fillId="3" borderId="3" xfId="0" applyFont="1" applyFill="1" applyBorder="1"/>
    <xf numFmtId="0" fontId="7" fillId="3" borderId="1" xfId="0" applyFont="1" applyFill="1" applyBorder="1"/>
    <xf numFmtId="0" fontId="7" fillId="3" borderId="2" xfId="0" applyFont="1" applyFill="1" applyBorder="1"/>
    <xf numFmtId="4" fontId="5" fillId="3" borderId="11" xfId="0" applyNumberFormat="1" applyFont="1" applyFill="1" applyBorder="1"/>
    <xf numFmtId="0" fontId="1" fillId="0" borderId="3" xfId="0" applyFont="1" applyBorder="1" applyAlignment="1">
      <alignment wrapText="1"/>
    </xf>
    <xf numFmtId="0" fontId="1" fillId="3" borderId="3" xfId="0" applyFont="1" applyFill="1" applyBorder="1"/>
    <xf numFmtId="0" fontId="1" fillId="3" borderId="1" xfId="0" applyFont="1" applyFill="1" applyBorder="1"/>
    <xf numFmtId="0" fontId="1" fillId="3" borderId="2" xfId="0" applyFont="1" applyFill="1" applyBorder="1"/>
    <xf numFmtId="4" fontId="1" fillId="3" borderId="3" xfId="0" applyNumberFormat="1" applyFont="1" applyFill="1" applyBorder="1"/>
    <xf numFmtId="4" fontId="1" fillId="3" borderId="1" xfId="0" applyNumberFormat="1" applyFont="1" applyFill="1" applyBorder="1"/>
    <xf numFmtId="4" fontId="1" fillId="3" borderId="2" xfId="0" applyNumberFormat="1" applyFont="1" applyFill="1" applyBorder="1"/>
    <xf numFmtId="0" fontId="3" fillId="0" borderId="3" xfId="0" applyFont="1" applyBorder="1"/>
    <xf numFmtId="14" fontId="1" fillId="0" borderId="3" xfId="0" applyNumberFormat="1" applyFont="1" applyBorder="1"/>
    <xf numFmtId="14" fontId="1" fillId="0" borderId="1" xfId="0" applyNumberFormat="1" applyFont="1" applyBorder="1"/>
    <xf numFmtId="14" fontId="1" fillId="0" borderId="2" xfId="0" applyNumberFormat="1" applyFont="1" applyBorder="1"/>
    <xf numFmtId="14" fontId="1" fillId="0" borderId="3" xfId="0" applyNumberFormat="1" applyFont="1" applyBorder="1" applyAlignment="1">
      <alignment wrapText="1"/>
    </xf>
    <xf numFmtId="14" fontId="8" fillId="0" borderId="3" xfId="0" applyNumberFormat="1" applyFont="1" applyBorder="1"/>
    <xf numFmtId="14" fontId="8" fillId="0" borderId="6" xfId="0" applyNumberFormat="1" applyFont="1" applyBorder="1" applyAlignment="1">
      <alignment horizontal="center"/>
    </xf>
    <xf numFmtId="14" fontId="8" fillId="0" borderId="6" xfId="0" applyNumberFormat="1" applyFont="1" applyBorder="1"/>
    <xf numFmtId="164" fontId="8" fillId="0" borderId="6" xfId="0" applyNumberFormat="1" applyFont="1" applyBorder="1"/>
    <xf numFmtId="164" fontId="8" fillId="0" borderId="7" xfId="0" applyNumberFormat="1" applyFont="1" applyBorder="1"/>
    <xf numFmtId="164" fontId="8" fillId="0" borderId="8" xfId="0" applyNumberFormat="1" applyFont="1" applyBorder="1"/>
    <xf numFmtId="14" fontId="8" fillId="3" borderId="18" xfId="0" applyNumberFormat="1" applyFont="1" applyFill="1" applyBorder="1"/>
    <xf numFmtId="4" fontId="5" fillId="0" borderId="19" xfId="0" applyNumberFormat="1" applyFont="1" applyBorder="1"/>
    <xf numFmtId="0" fontId="3" fillId="2" borderId="4" xfId="0" applyFont="1" applyFill="1" applyBorder="1"/>
    <xf numFmtId="0" fontId="3" fillId="2" borderId="3" xfId="0" applyFont="1" applyFill="1" applyBorder="1"/>
    <xf numFmtId="0" fontId="2" fillId="0" borderId="2" xfId="0" applyFont="1" applyBorder="1"/>
    <xf numFmtId="0" fontId="3" fillId="0" borderId="5" xfId="0" applyFont="1" applyBorder="1" applyAlignment="1">
      <alignment horizontal="center"/>
    </xf>
    <xf numFmtId="14" fontId="3" fillId="0" borderId="6" xfId="0" applyNumberFormat="1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1" fillId="0" borderId="12" xfId="0" applyFont="1" applyBorder="1" applyAlignment="1">
      <alignment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2" xfId="0" applyNumberFormat="1" applyFont="1" applyBorder="1"/>
    <xf numFmtId="0" fontId="3" fillId="0" borderId="3" xfId="0" applyNumberFormat="1" applyFont="1" applyBorder="1"/>
    <xf numFmtId="0" fontId="3" fillId="0" borderId="1" xfId="0" applyNumberFormat="1" applyFont="1" applyBorder="1"/>
    <xf numFmtId="0" fontId="3" fillId="0" borderId="2" xfId="0" applyNumberFormat="1" applyFont="1" applyBorder="1"/>
    <xf numFmtId="0" fontId="1" fillId="0" borderId="3" xfId="0" applyFont="1" applyFill="1" applyBorder="1" applyAlignment="1">
      <alignment wrapText="1"/>
    </xf>
    <xf numFmtId="14" fontId="8" fillId="0" borderId="18" xfId="0" applyNumberFormat="1" applyFont="1" applyBorder="1" applyAlignment="1">
      <alignment horizontal="right" vertical="center"/>
    </xf>
    <xf numFmtId="14" fontId="8" fillId="0" borderId="23" xfId="0" applyNumberFormat="1" applyFont="1" applyBorder="1" applyAlignment="1">
      <alignment horizontal="right" vertical="center"/>
    </xf>
    <xf numFmtId="14" fontId="8" fillId="0" borderId="24" xfId="0" applyNumberFormat="1" applyFont="1" applyBorder="1" applyAlignment="1">
      <alignment horizontal="right" vertical="center"/>
    </xf>
    <xf numFmtId="14" fontId="8" fillId="0" borderId="3" xfId="0" applyNumberFormat="1" applyFont="1" applyBorder="1" applyAlignment="1">
      <alignment horizontal="right" vertical="center"/>
    </xf>
    <xf numFmtId="164" fontId="8" fillId="0" borderId="3" xfId="0" applyNumberFormat="1" applyFont="1" applyBorder="1" applyAlignment="1">
      <alignment horizontal="right" vertical="center"/>
    </xf>
    <xf numFmtId="14" fontId="8" fillId="3" borderId="3" xfId="0" applyNumberFormat="1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right" vertical="center"/>
    </xf>
    <xf numFmtId="0" fontId="1" fillId="3" borderId="3" xfId="0" applyFont="1" applyFill="1" applyBorder="1" applyAlignment="1">
      <alignment horizontal="right" vertical="center" wrapText="1"/>
    </xf>
    <xf numFmtId="0" fontId="6" fillId="3" borderId="3" xfId="0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right" vertical="center"/>
    </xf>
    <xf numFmtId="0" fontId="2" fillId="4" borderId="3" xfId="0" applyFont="1" applyFill="1" applyBorder="1" applyAlignment="1">
      <alignment horizontal="right" vertical="center" wrapText="1"/>
    </xf>
    <xf numFmtId="0" fontId="7" fillId="4" borderId="3" xfId="0" applyFont="1" applyFill="1" applyBorder="1" applyAlignment="1">
      <alignment horizontal="right" vertical="center"/>
    </xf>
    <xf numFmtId="0" fontId="7" fillId="4" borderId="1" xfId="0" applyFont="1" applyFill="1" applyBorder="1" applyAlignment="1">
      <alignment horizontal="right" vertical="center"/>
    </xf>
    <xf numFmtId="0" fontId="2" fillId="3" borderId="3" xfId="0" applyFont="1" applyFill="1" applyBorder="1" applyAlignment="1">
      <alignment horizontal="right" vertical="center" wrapText="1"/>
    </xf>
    <xf numFmtId="0" fontId="7" fillId="3" borderId="3" xfId="0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right" vertical="center"/>
    </xf>
    <xf numFmtId="0" fontId="7" fillId="3" borderId="2" xfId="0" applyFont="1" applyFill="1" applyBorder="1" applyAlignment="1">
      <alignment horizontal="right" vertical="center"/>
    </xf>
    <xf numFmtId="0" fontId="1" fillId="0" borderId="3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1" fillId="3" borderId="3" xfId="0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right" vertical="center"/>
    </xf>
    <xf numFmtId="0" fontId="1" fillId="3" borderId="2" xfId="0" applyFont="1" applyFill="1" applyBorder="1" applyAlignment="1">
      <alignment horizontal="right" vertical="center"/>
    </xf>
    <xf numFmtId="4" fontId="1" fillId="3" borderId="3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4" fontId="1" fillId="3" borderId="2" xfId="0" applyNumberFormat="1" applyFont="1" applyFill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14" fontId="1" fillId="0" borderId="3" xfId="0" applyNumberFormat="1" applyFont="1" applyBorder="1" applyAlignment="1">
      <alignment horizontal="right" vertical="center"/>
    </xf>
    <xf numFmtId="14" fontId="1" fillId="0" borderId="1" xfId="0" applyNumberFormat="1" applyFont="1" applyBorder="1" applyAlignment="1">
      <alignment horizontal="right" vertical="center"/>
    </xf>
    <xf numFmtId="14" fontId="1" fillId="0" borderId="2" xfId="0" applyNumberFormat="1" applyFont="1" applyBorder="1" applyAlignment="1">
      <alignment horizontal="right" vertical="center"/>
    </xf>
    <xf numFmtId="14" fontId="1" fillId="0" borderId="3" xfId="0" applyNumberFormat="1" applyFont="1" applyBorder="1" applyAlignment="1">
      <alignment horizontal="right" vertical="center" wrapText="1"/>
    </xf>
    <xf numFmtId="0" fontId="1" fillId="0" borderId="3" xfId="0" applyNumberFormat="1" applyFont="1" applyBorder="1" applyAlignment="1">
      <alignment horizontal="right" vertical="center"/>
    </xf>
    <xf numFmtId="0" fontId="1" fillId="0" borderId="1" xfId="0" applyNumberFormat="1" applyFont="1" applyBorder="1" applyAlignment="1">
      <alignment horizontal="right" vertical="center"/>
    </xf>
    <xf numFmtId="0" fontId="1" fillId="0" borderId="2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4" fontId="5" fillId="0" borderId="11" xfId="0" applyNumberFormat="1" applyFont="1" applyBorder="1" applyAlignment="1">
      <alignment horizontal="right" vertical="center"/>
    </xf>
    <xf numFmtId="4" fontId="5" fillId="3" borderId="11" xfId="0" applyNumberFormat="1" applyFont="1" applyFill="1" applyBorder="1" applyAlignment="1">
      <alignment horizontal="right" vertical="center"/>
    </xf>
    <xf numFmtId="4" fontId="5" fillId="0" borderId="19" xfId="0" applyNumberFormat="1" applyFont="1" applyBorder="1" applyAlignment="1">
      <alignment horizontal="right" vertical="center"/>
    </xf>
    <xf numFmtId="4" fontId="5" fillId="0" borderId="3" xfId="0" applyNumberFormat="1" applyFont="1" applyBorder="1" applyAlignment="1">
      <alignment horizontal="right" vertical="center"/>
    </xf>
    <xf numFmtId="2" fontId="1" fillId="0" borderId="3" xfId="0" applyNumberFormat="1" applyFont="1" applyBorder="1"/>
    <xf numFmtId="2" fontId="1" fillId="0" borderId="1" xfId="0" applyNumberFormat="1" applyFont="1" applyBorder="1"/>
    <xf numFmtId="2" fontId="1" fillId="0" borderId="2" xfId="0" applyNumberFormat="1" applyFont="1" applyBorder="1"/>
    <xf numFmtId="0" fontId="1" fillId="0" borderId="3" xfId="0" applyNumberFormat="1" applyFont="1" applyBorder="1" applyAlignment="1">
      <alignment wrapText="1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/>
    <xf numFmtId="0" fontId="10" fillId="0" borderId="0" xfId="0" applyFont="1"/>
    <xf numFmtId="0" fontId="11" fillId="0" borderId="0" xfId="0" applyFont="1"/>
    <xf numFmtId="0" fontId="1" fillId="0" borderId="0" xfId="0" applyFont="1"/>
    <xf numFmtId="0" fontId="1" fillId="2" borderId="0" xfId="0" applyFont="1" applyFill="1"/>
    <xf numFmtId="0" fontId="9" fillId="0" borderId="0" xfId="0" applyFont="1" applyAlignment="1">
      <alignment horizontal="center"/>
    </xf>
    <xf numFmtId="0" fontId="1" fillId="0" borderId="0" xfId="0" applyFont="1" applyBorder="1"/>
    <xf numFmtId="0" fontId="4" fillId="2" borderId="10" xfId="0" applyFont="1" applyFill="1" applyBorder="1" applyAlignment="1">
      <alignment horizontal="center"/>
    </xf>
    <xf numFmtId="0" fontId="2" fillId="0" borderId="0" xfId="0" applyFont="1" applyBorder="1"/>
    <xf numFmtId="0" fontId="2" fillId="0" borderId="0" xfId="0" applyFont="1"/>
    <xf numFmtId="0" fontId="3" fillId="0" borderId="13" xfId="0" applyFont="1" applyBorder="1" applyAlignment="1">
      <alignment wrapText="1"/>
    </xf>
    <xf numFmtId="0" fontId="1" fillId="5" borderId="20" xfId="0" applyFont="1" applyFill="1" applyBorder="1" applyAlignment="1">
      <alignment wrapText="1"/>
    </xf>
    <xf numFmtId="0" fontId="1" fillId="5" borderId="21" xfId="0" applyFont="1" applyFill="1" applyBorder="1" applyAlignment="1">
      <alignment wrapText="1"/>
    </xf>
    <xf numFmtId="14" fontId="1" fillId="5" borderId="21" xfId="0" applyNumberFormat="1" applyFont="1" applyFill="1" applyBorder="1"/>
    <xf numFmtId="0" fontId="1" fillId="5" borderId="21" xfId="0" applyFont="1" applyFill="1" applyBorder="1"/>
    <xf numFmtId="0" fontId="2" fillId="5" borderId="22" xfId="0" applyFont="1" applyFill="1" applyBorder="1"/>
    <xf numFmtId="0" fontId="1" fillId="0" borderId="25" xfId="0" applyFont="1" applyBorder="1"/>
    <xf numFmtId="165" fontId="1" fillId="0" borderId="3" xfId="0" applyNumberFormat="1" applyFont="1" applyBorder="1"/>
    <xf numFmtId="165" fontId="1" fillId="0" borderId="1" xfId="0" applyNumberFormat="1" applyFont="1" applyBorder="1"/>
    <xf numFmtId="165" fontId="1" fillId="0" borderId="2" xfId="0" applyNumberFormat="1" applyFont="1" applyBorder="1"/>
    <xf numFmtId="0" fontId="1" fillId="0" borderId="0" xfId="0" applyFont="1" applyFill="1"/>
    <xf numFmtId="14" fontId="3" fillId="0" borderId="6" xfId="0" applyNumberFormat="1" applyFont="1" applyBorder="1"/>
    <xf numFmtId="164" fontId="3" fillId="0" borderId="6" xfId="0" applyNumberFormat="1" applyFont="1" applyBorder="1"/>
    <xf numFmtId="164" fontId="3" fillId="0" borderId="7" xfId="0" applyNumberFormat="1" applyFont="1" applyBorder="1"/>
    <xf numFmtId="164" fontId="3" fillId="0" borderId="8" xfId="0" applyNumberFormat="1" applyFont="1" applyBorder="1"/>
    <xf numFmtId="0" fontId="12" fillId="0" borderId="0" xfId="0" applyFont="1" applyFill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/>
    </xf>
    <xf numFmtId="0" fontId="12" fillId="0" borderId="10" xfId="0" applyFont="1" applyBorder="1" applyAlignment="1">
      <alignment horizontal="center" vertical="center"/>
    </xf>
    <xf numFmtId="14" fontId="3" fillId="0" borderId="3" xfId="0" applyNumberFormat="1" applyFont="1" applyBorder="1"/>
    <xf numFmtId="0" fontId="3" fillId="0" borderId="1" xfId="0" applyFont="1" applyBorder="1"/>
    <xf numFmtId="0" fontId="3" fillId="0" borderId="2" xfId="0" applyFont="1" applyBorder="1"/>
    <xf numFmtId="0" fontId="3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14" fontId="8" fillId="0" borderId="1" xfId="0" applyNumberFormat="1" applyFont="1" applyBorder="1"/>
    <xf numFmtId="14" fontId="8" fillId="0" borderId="2" xfId="0" applyNumberFormat="1" applyFont="1" applyBorder="1"/>
  </cellXfs>
  <cellStyles count="1">
    <cellStyle name="Normální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selection activeCell="M16" sqref="M16"/>
    </sheetView>
  </sheetViews>
  <sheetFormatPr defaultRowHeight="15" x14ac:dyDescent="0.25"/>
  <cols>
    <col min="1" max="1" width="22.42578125" style="119" customWidth="1"/>
    <col min="2" max="2" width="13.42578125" style="119" customWidth="1"/>
    <col min="3" max="4" width="12.7109375" style="119" customWidth="1"/>
    <col min="5" max="5" width="12.140625" style="119" customWidth="1"/>
    <col min="6" max="6" width="12.7109375" style="119" customWidth="1"/>
    <col min="7" max="7" width="12.140625" style="119" customWidth="1"/>
    <col min="8" max="8" width="12.7109375" style="119" customWidth="1"/>
    <col min="9" max="9" width="12.42578125" style="119" customWidth="1"/>
    <col min="10" max="10" width="12.28515625" style="119" customWidth="1"/>
    <col min="11" max="12" width="12.42578125" style="119" bestFit="1" customWidth="1"/>
    <col min="13" max="13" width="12.140625" style="119" customWidth="1"/>
    <col min="14" max="14" width="14.5703125" style="125" customWidth="1"/>
    <col min="15" max="15" width="10.5703125" style="119" customWidth="1"/>
    <col min="16" max="16" width="10.42578125" style="119" customWidth="1"/>
    <col min="17" max="17" width="10.5703125" style="119" customWidth="1"/>
    <col min="18" max="18" width="10.42578125" style="119" customWidth="1"/>
    <col min="19" max="19" width="10.5703125" style="119" customWidth="1"/>
    <col min="20" max="20" width="10.85546875" style="119" customWidth="1"/>
    <col min="21" max="21" width="9.140625" style="119" customWidth="1"/>
    <col min="22" max="16384" width="9.140625" style="119"/>
  </cols>
  <sheetData>
    <row r="1" spans="1:20" ht="20.25" x14ac:dyDescent="0.3">
      <c r="A1" s="117" t="s">
        <v>0</v>
      </c>
      <c r="B1" s="117"/>
      <c r="C1" s="117"/>
      <c r="D1" s="117"/>
      <c r="E1" s="117"/>
      <c r="F1" s="117"/>
      <c r="G1" s="117"/>
      <c r="H1" s="117"/>
      <c r="I1" s="117"/>
      <c r="J1" s="117" t="s">
        <v>1</v>
      </c>
      <c r="K1" s="117"/>
      <c r="L1" s="117"/>
      <c r="M1" s="117"/>
      <c r="N1" s="118"/>
      <c r="O1" s="117"/>
    </row>
    <row r="2" spans="1:20" ht="15.75" thickBot="1" x14ac:dyDescent="0.3">
      <c r="A2" s="120" t="s">
        <v>3</v>
      </c>
      <c r="B2" s="120"/>
      <c r="C2" s="120"/>
      <c r="D2" s="120"/>
      <c r="E2" s="120"/>
      <c r="N2" s="121" t="s">
        <v>17</v>
      </c>
    </row>
    <row r="3" spans="1:20" x14ac:dyDescent="0.25">
      <c r="A3" s="57" t="s">
        <v>2</v>
      </c>
      <c r="B3" s="58">
        <v>41670</v>
      </c>
      <c r="C3" s="58">
        <v>41698</v>
      </c>
      <c r="D3" s="58">
        <v>41729</v>
      </c>
      <c r="E3" s="58">
        <v>41759</v>
      </c>
      <c r="F3" s="137">
        <v>41790</v>
      </c>
      <c r="G3" s="137">
        <v>41820</v>
      </c>
      <c r="H3" s="137">
        <v>41851</v>
      </c>
      <c r="I3" s="138">
        <v>41881</v>
      </c>
      <c r="J3" s="139">
        <v>41912</v>
      </c>
      <c r="K3" s="140">
        <v>41943</v>
      </c>
      <c r="L3" s="140">
        <v>41971</v>
      </c>
      <c r="M3" s="140">
        <v>41996</v>
      </c>
      <c r="N3" s="59">
        <v>2014</v>
      </c>
      <c r="O3" s="122"/>
      <c r="P3" s="122"/>
      <c r="Q3" s="122"/>
      <c r="R3" s="122"/>
      <c r="S3" s="122"/>
      <c r="T3" s="122"/>
    </row>
    <row r="4" spans="1:20" x14ac:dyDescent="0.25">
      <c r="A4" s="143" t="s">
        <v>12</v>
      </c>
      <c r="B4" s="13"/>
      <c r="C4" s="13"/>
      <c r="D4" s="13"/>
      <c r="E4" s="13"/>
      <c r="F4" s="14"/>
      <c r="G4" s="14"/>
      <c r="H4" s="14"/>
      <c r="I4" s="14"/>
      <c r="J4" s="15"/>
      <c r="K4" s="16"/>
      <c r="L4" s="16"/>
      <c r="M4" s="16"/>
      <c r="N4" s="17"/>
      <c r="O4" s="122"/>
      <c r="P4" s="122"/>
      <c r="Q4" s="122"/>
      <c r="R4" s="122"/>
      <c r="S4" s="122"/>
      <c r="T4" s="122"/>
    </row>
    <row r="5" spans="1:20" ht="15.75" x14ac:dyDescent="0.25">
      <c r="A5" s="123">
        <v>8054662</v>
      </c>
      <c r="B5" s="18"/>
      <c r="C5" s="18">
        <v>22393</v>
      </c>
      <c r="D5" s="19">
        <v>23338</v>
      </c>
      <c r="E5" s="18"/>
      <c r="F5" s="19"/>
      <c r="G5" s="19">
        <v>23996</v>
      </c>
      <c r="H5" s="19">
        <v>24429</v>
      </c>
      <c r="I5" s="19">
        <v>24052</v>
      </c>
      <c r="J5" s="20">
        <v>24429</v>
      </c>
      <c r="K5" s="21">
        <v>24814</v>
      </c>
      <c r="L5" s="21">
        <v>25159</v>
      </c>
      <c r="M5" s="21">
        <v>25497</v>
      </c>
      <c r="N5" s="22" t="s">
        <v>18</v>
      </c>
      <c r="O5" s="122"/>
      <c r="P5" s="122"/>
      <c r="Q5" s="122"/>
      <c r="R5" s="122"/>
      <c r="S5" s="122"/>
      <c r="T5" s="122"/>
    </row>
    <row r="6" spans="1:20" ht="15.75" x14ac:dyDescent="0.25">
      <c r="A6" s="1" t="s">
        <v>7</v>
      </c>
      <c r="B6" s="23"/>
      <c r="C6" s="23"/>
      <c r="D6" s="24">
        <f>+D5-C5</f>
        <v>945</v>
      </c>
      <c r="E6" s="23"/>
      <c r="F6" s="24"/>
      <c r="G6" s="24">
        <f>+G5-F5</f>
        <v>23996</v>
      </c>
      <c r="H6" s="24">
        <f t="shared" ref="H6:M6" si="0">+H5-G5</f>
        <v>433</v>
      </c>
      <c r="I6" s="24">
        <f t="shared" si="0"/>
        <v>-377</v>
      </c>
      <c r="J6" s="25">
        <f t="shared" si="0"/>
        <v>377</v>
      </c>
      <c r="K6" s="25">
        <f t="shared" si="0"/>
        <v>385</v>
      </c>
      <c r="L6" s="25">
        <f t="shared" si="0"/>
        <v>345</v>
      </c>
      <c r="M6" s="25">
        <f t="shared" si="0"/>
        <v>338</v>
      </c>
      <c r="N6" s="22"/>
      <c r="O6" s="122"/>
      <c r="P6" s="122"/>
      <c r="Q6" s="122"/>
      <c r="R6" s="122"/>
      <c r="S6" s="122"/>
      <c r="T6" s="122"/>
    </row>
    <row r="7" spans="1:20" s="125" customFormat="1" ht="30" x14ac:dyDescent="0.25">
      <c r="A7" s="2" t="s">
        <v>8</v>
      </c>
      <c r="B7" s="26"/>
      <c r="C7" s="26"/>
      <c r="D7" s="27">
        <v>945</v>
      </c>
      <c r="E7" s="26"/>
      <c r="F7" s="27"/>
      <c r="G7" s="27">
        <v>658</v>
      </c>
      <c r="H7" s="27"/>
      <c r="I7" s="27"/>
      <c r="J7" s="28">
        <v>433</v>
      </c>
      <c r="K7" s="28">
        <v>385</v>
      </c>
      <c r="L7" s="28">
        <v>345</v>
      </c>
      <c r="M7" s="28">
        <v>338</v>
      </c>
      <c r="N7" s="22">
        <f>SUM(B7:M7)</f>
        <v>3104</v>
      </c>
      <c r="O7" s="124"/>
      <c r="P7" s="124"/>
      <c r="Q7" s="124"/>
      <c r="R7" s="124"/>
      <c r="S7" s="124"/>
      <c r="T7" s="124"/>
    </row>
    <row r="8" spans="1:20" s="125" customFormat="1" ht="30" x14ac:dyDescent="0.25">
      <c r="A8" s="3" t="s">
        <v>9</v>
      </c>
      <c r="B8" s="29"/>
      <c r="C8" s="29"/>
      <c r="D8" s="30">
        <f>+D6-D7</f>
        <v>0</v>
      </c>
      <c r="E8" s="29"/>
      <c r="F8" s="30">
        <f>+F6-F7</f>
        <v>0</v>
      </c>
      <c r="G8" s="30">
        <f t="shared" ref="G8:M8" si="1">+G6-G7</f>
        <v>23338</v>
      </c>
      <c r="H8" s="30">
        <f t="shared" si="1"/>
        <v>433</v>
      </c>
      <c r="I8" s="30">
        <f t="shared" si="1"/>
        <v>-377</v>
      </c>
      <c r="J8" s="31">
        <f t="shared" si="1"/>
        <v>-56</v>
      </c>
      <c r="K8" s="32">
        <f t="shared" si="1"/>
        <v>0</v>
      </c>
      <c r="L8" s="32">
        <f t="shared" si="1"/>
        <v>0</v>
      </c>
      <c r="M8" s="32">
        <f t="shared" si="1"/>
        <v>0</v>
      </c>
      <c r="N8" s="33">
        <f t="shared" ref="N8:N12" si="2">SUM(B8:M8)</f>
        <v>23338</v>
      </c>
      <c r="O8" s="124"/>
      <c r="P8" s="124"/>
      <c r="Q8" s="124"/>
      <c r="R8" s="124"/>
      <c r="S8" s="124"/>
      <c r="T8" s="124"/>
    </row>
    <row r="9" spans="1:20" x14ac:dyDescent="0.25">
      <c r="A9" s="4" t="s">
        <v>4</v>
      </c>
      <c r="B9" s="34"/>
      <c r="C9" s="34"/>
      <c r="D9" s="14">
        <v>28926.45</v>
      </c>
      <c r="E9" s="34"/>
      <c r="F9" s="14"/>
      <c r="G9" s="14">
        <v>20141.38</v>
      </c>
      <c r="H9" s="14"/>
      <c r="I9" s="14"/>
      <c r="J9" s="15">
        <v>13254.13</v>
      </c>
      <c r="K9" s="16">
        <v>11784.85</v>
      </c>
      <c r="L9" s="16">
        <v>10560.45</v>
      </c>
      <c r="M9" s="16">
        <v>10346.18</v>
      </c>
      <c r="N9" s="22">
        <f t="shared" si="2"/>
        <v>95013.440000000002</v>
      </c>
      <c r="O9" s="122"/>
      <c r="P9" s="122"/>
      <c r="Q9" s="122"/>
      <c r="R9" s="122"/>
      <c r="S9" s="122"/>
      <c r="T9" s="122"/>
    </row>
    <row r="10" spans="1:20" x14ac:dyDescent="0.25">
      <c r="A10" s="4" t="s">
        <v>5</v>
      </c>
      <c r="B10" s="34"/>
      <c r="C10" s="34"/>
      <c r="D10" s="14">
        <v>36817.199999999997</v>
      </c>
      <c r="E10" s="34"/>
      <c r="F10" s="14"/>
      <c r="G10" s="14">
        <v>25635.68</v>
      </c>
      <c r="H10" s="14"/>
      <c r="I10" s="14"/>
      <c r="J10" s="15">
        <v>16869.68</v>
      </c>
      <c r="K10" s="16">
        <v>14999.6</v>
      </c>
      <c r="L10" s="16">
        <v>13441.2</v>
      </c>
      <c r="M10" s="16">
        <v>13168.48</v>
      </c>
      <c r="N10" s="22">
        <f t="shared" si="2"/>
        <v>120931.84</v>
      </c>
      <c r="O10" s="122"/>
      <c r="P10" s="122"/>
      <c r="Q10" s="122"/>
      <c r="R10" s="122"/>
      <c r="S10" s="122"/>
      <c r="T10" s="122"/>
    </row>
    <row r="11" spans="1:20" x14ac:dyDescent="0.25">
      <c r="A11" s="5" t="s">
        <v>16</v>
      </c>
      <c r="B11" s="35">
        <f t="shared" ref="B11:F11" si="3">SUM(B9:B10)</f>
        <v>0</v>
      </c>
      <c r="C11" s="35">
        <f t="shared" si="3"/>
        <v>0</v>
      </c>
      <c r="D11" s="35">
        <f t="shared" ref="D11" si="4">SUM(D9:D10)</f>
        <v>65743.649999999994</v>
      </c>
      <c r="E11" s="35">
        <f t="shared" si="3"/>
        <v>0</v>
      </c>
      <c r="F11" s="35">
        <f t="shared" si="3"/>
        <v>0</v>
      </c>
      <c r="G11" s="35">
        <f>SUM(G9:G10)</f>
        <v>45777.06</v>
      </c>
      <c r="H11" s="35">
        <f t="shared" ref="H11:M11" si="5">SUM(H9:H10)</f>
        <v>0</v>
      </c>
      <c r="I11" s="35">
        <f t="shared" si="5"/>
        <v>0</v>
      </c>
      <c r="J11" s="36">
        <f t="shared" si="5"/>
        <v>30123.809999999998</v>
      </c>
      <c r="K11" s="37">
        <f t="shared" si="5"/>
        <v>26784.45</v>
      </c>
      <c r="L11" s="37">
        <f t="shared" si="5"/>
        <v>24001.65</v>
      </c>
      <c r="M11" s="37">
        <f t="shared" si="5"/>
        <v>23514.66</v>
      </c>
      <c r="N11" s="33">
        <f t="shared" si="2"/>
        <v>215945.28</v>
      </c>
      <c r="O11" s="122"/>
      <c r="P11" s="122"/>
      <c r="Q11" s="122"/>
      <c r="R11" s="122"/>
      <c r="S11" s="122"/>
      <c r="T11" s="122"/>
    </row>
    <row r="12" spans="1:20" ht="30" x14ac:dyDescent="0.25">
      <c r="A12" s="6" t="s">
        <v>6</v>
      </c>
      <c r="B12" s="38">
        <f t="shared" ref="B12:F12" si="6">+B11*1.15</f>
        <v>0</v>
      </c>
      <c r="C12" s="38">
        <f t="shared" si="6"/>
        <v>0</v>
      </c>
      <c r="D12" s="38">
        <f t="shared" ref="D12" si="7">+D11*1.15</f>
        <v>75605.19749999998</v>
      </c>
      <c r="E12" s="38">
        <f t="shared" si="6"/>
        <v>0</v>
      </c>
      <c r="F12" s="38">
        <f t="shared" si="6"/>
        <v>0</v>
      </c>
      <c r="G12" s="38">
        <f>+G11*1.15</f>
        <v>52643.618999999992</v>
      </c>
      <c r="H12" s="38">
        <f t="shared" ref="H12:M12" si="8">+H11*1.15</f>
        <v>0</v>
      </c>
      <c r="I12" s="38">
        <f t="shared" si="8"/>
        <v>0</v>
      </c>
      <c r="J12" s="39">
        <f t="shared" si="8"/>
        <v>34642.381499999996</v>
      </c>
      <c r="K12" s="40">
        <f t="shared" si="8"/>
        <v>30802.117499999997</v>
      </c>
      <c r="L12" s="40">
        <f t="shared" si="8"/>
        <v>27601.897499999999</v>
      </c>
      <c r="M12" s="40">
        <f t="shared" si="8"/>
        <v>27041.858999999997</v>
      </c>
      <c r="N12" s="33">
        <f t="shared" si="2"/>
        <v>248337.07199999996</v>
      </c>
      <c r="O12" s="122"/>
      <c r="P12" s="122"/>
      <c r="Q12" s="122"/>
      <c r="R12" s="122"/>
      <c r="S12" s="122"/>
      <c r="T12" s="122"/>
    </row>
    <row r="13" spans="1:20" x14ac:dyDescent="0.25">
      <c r="A13" s="7" t="s">
        <v>10</v>
      </c>
      <c r="B13" s="41"/>
      <c r="C13" s="41"/>
      <c r="D13" s="14">
        <v>5140056648</v>
      </c>
      <c r="E13" s="41"/>
      <c r="F13" s="14"/>
      <c r="G13" s="14">
        <v>5140094308</v>
      </c>
      <c r="H13" s="14"/>
      <c r="I13" s="14"/>
      <c r="J13" s="15">
        <v>5140105573</v>
      </c>
      <c r="K13" s="16">
        <v>5140118079</v>
      </c>
      <c r="L13" s="16">
        <v>5140129715</v>
      </c>
      <c r="M13" s="16">
        <v>5140141219</v>
      </c>
      <c r="N13" s="22"/>
      <c r="O13" s="122"/>
      <c r="P13" s="122"/>
      <c r="Q13" s="122"/>
      <c r="R13" s="122"/>
      <c r="S13" s="122"/>
      <c r="T13" s="122"/>
    </row>
    <row r="14" spans="1:20" x14ac:dyDescent="0.25">
      <c r="A14" s="8" t="s">
        <v>14</v>
      </c>
      <c r="B14" s="41"/>
      <c r="C14" s="41"/>
      <c r="D14" s="42">
        <v>41640</v>
      </c>
      <c r="E14" s="41"/>
      <c r="F14" s="42"/>
      <c r="G14" s="42">
        <v>41738</v>
      </c>
      <c r="H14" s="42"/>
      <c r="I14" s="14"/>
      <c r="J14" s="43">
        <v>41821</v>
      </c>
      <c r="K14" s="44">
        <v>41913</v>
      </c>
      <c r="L14" s="44">
        <v>41944</v>
      </c>
      <c r="M14" s="44">
        <v>41974</v>
      </c>
      <c r="N14" s="22"/>
      <c r="O14" s="122"/>
      <c r="P14" s="122"/>
      <c r="Q14" s="122"/>
      <c r="R14" s="122"/>
      <c r="S14" s="122"/>
      <c r="T14" s="122"/>
    </row>
    <row r="15" spans="1:20" x14ac:dyDescent="0.25">
      <c r="A15" s="9" t="s">
        <v>13</v>
      </c>
      <c r="B15" s="41"/>
      <c r="C15" s="41"/>
      <c r="D15" s="42">
        <v>41737</v>
      </c>
      <c r="E15" s="41"/>
      <c r="F15" s="42"/>
      <c r="G15" s="42">
        <v>41820</v>
      </c>
      <c r="H15" s="14"/>
      <c r="I15" s="14"/>
      <c r="J15" s="43">
        <v>41912</v>
      </c>
      <c r="K15" s="44">
        <v>41943</v>
      </c>
      <c r="L15" s="44">
        <v>41973</v>
      </c>
      <c r="M15" s="44">
        <v>41996</v>
      </c>
      <c r="N15" s="22"/>
      <c r="O15" s="122"/>
      <c r="P15" s="122"/>
      <c r="Q15" s="122"/>
      <c r="R15" s="122"/>
      <c r="S15" s="122"/>
      <c r="T15" s="122"/>
    </row>
    <row r="16" spans="1:20" ht="30" x14ac:dyDescent="0.25">
      <c r="A16" s="10" t="s">
        <v>11</v>
      </c>
      <c r="B16" s="34"/>
      <c r="C16" s="34"/>
      <c r="D16" s="45">
        <v>41780</v>
      </c>
      <c r="E16" s="34"/>
      <c r="F16" s="42"/>
      <c r="G16" s="42">
        <v>41882</v>
      </c>
      <c r="H16" s="14"/>
      <c r="I16" s="14"/>
      <c r="J16" s="43">
        <v>41912</v>
      </c>
      <c r="K16" s="44">
        <v>41943</v>
      </c>
      <c r="L16" s="44">
        <v>41973</v>
      </c>
      <c r="M16" s="44">
        <v>41996</v>
      </c>
      <c r="N16" s="22"/>
      <c r="O16" s="122"/>
      <c r="P16" s="122"/>
      <c r="Q16" s="122"/>
      <c r="R16" s="122"/>
      <c r="S16" s="122"/>
      <c r="T16" s="122"/>
    </row>
    <row r="17" spans="1:20" x14ac:dyDescent="0.25">
      <c r="A17" s="60"/>
      <c r="B17" s="34"/>
      <c r="C17" s="34"/>
      <c r="D17" s="34"/>
      <c r="E17" s="34"/>
      <c r="F17" s="42"/>
      <c r="G17" s="42"/>
      <c r="H17" s="14"/>
      <c r="I17" s="14"/>
      <c r="J17" s="43"/>
      <c r="K17" s="16"/>
      <c r="L17" s="44"/>
      <c r="M17" s="44"/>
      <c r="N17" s="22"/>
      <c r="O17" s="122"/>
      <c r="P17" s="122"/>
      <c r="Q17" s="122"/>
      <c r="R17" s="122"/>
      <c r="S17" s="122"/>
      <c r="T17" s="122"/>
    </row>
    <row r="18" spans="1:20" x14ac:dyDescent="0.25">
      <c r="A18" s="126" t="s">
        <v>15</v>
      </c>
      <c r="B18" s="34">
        <v>40.341999999999999</v>
      </c>
      <c r="C18" s="34">
        <v>36.438000000000002</v>
      </c>
      <c r="D18" s="114">
        <v>40.341999999999999</v>
      </c>
      <c r="E18" s="114">
        <v>39.040999999999997</v>
      </c>
      <c r="F18" s="61">
        <v>40.341999999999999</v>
      </c>
      <c r="G18" s="61">
        <v>39.040999999999997</v>
      </c>
      <c r="H18" s="61">
        <v>40.341999999999999</v>
      </c>
      <c r="I18" s="61">
        <v>40.341999999999999</v>
      </c>
      <c r="J18" s="62">
        <v>39.040999999999997</v>
      </c>
      <c r="K18" s="63">
        <v>40.341999999999999</v>
      </c>
      <c r="L18" s="63">
        <v>39.040999999999997</v>
      </c>
      <c r="M18" s="63">
        <v>40.341999999999999</v>
      </c>
      <c r="N18" s="22"/>
      <c r="O18" s="122"/>
      <c r="P18" s="122"/>
      <c r="Q18" s="122"/>
      <c r="R18" s="122"/>
      <c r="S18" s="122"/>
      <c r="T18" s="122"/>
    </row>
    <row r="19" spans="1:20" x14ac:dyDescent="0.25">
      <c r="A19" s="11" t="s">
        <v>16</v>
      </c>
      <c r="B19" s="34">
        <v>1571.72</v>
      </c>
      <c r="C19" s="34">
        <v>1419.62</v>
      </c>
      <c r="D19" s="114">
        <v>1571.72</v>
      </c>
      <c r="E19" s="114">
        <v>1521.04</v>
      </c>
      <c r="F19" s="61">
        <v>1571.72</v>
      </c>
      <c r="G19" s="61">
        <v>1521.04</v>
      </c>
      <c r="H19" s="61">
        <v>1571.72</v>
      </c>
      <c r="I19" s="61">
        <v>1571.72</v>
      </c>
      <c r="J19" s="62">
        <v>1521.04</v>
      </c>
      <c r="K19" s="63">
        <v>1571.72</v>
      </c>
      <c r="L19" s="63">
        <v>1521.04</v>
      </c>
      <c r="M19" s="63">
        <v>1571.72</v>
      </c>
      <c r="N19" s="22"/>
      <c r="O19" s="122"/>
      <c r="P19" s="122"/>
      <c r="Q19" s="122"/>
      <c r="R19" s="122"/>
      <c r="S19" s="122"/>
      <c r="T19" s="122"/>
    </row>
    <row r="20" spans="1:20" ht="14.25" customHeight="1" x14ac:dyDescent="0.25">
      <c r="A20" s="6" t="s">
        <v>6</v>
      </c>
      <c r="B20" s="38">
        <f t="shared" ref="B20:M20" si="9">+B19*1.15</f>
        <v>1807.4779999999998</v>
      </c>
      <c r="C20" s="38">
        <f t="shared" si="9"/>
        <v>1632.5629999999996</v>
      </c>
      <c r="D20" s="38">
        <f t="shared" si="9"/>
        <v>1807.4779999999998</v>
      </c>
      <c r="E20" s="38">
        <f t="shared" si="9"/>
        <v>1749.1959999999999</v>
      </c>
      <c r="F20" s="38">
        <f t="shared" si="9"/>
        <v>1807.4779999999998</v>
      </c>
      <c r="G20" s="38">
        <f t="shared" si="9"/>
        <v>1749.1959999999999</v>
      </c>
      <c r="H20" s="38">
        <f t="shared" si="9"/>
        <v>1807.4779999999998</v>
      </c>
      <c r="I20" s="38">
        <f t="shared" si="9"/>
        <v>1807.4779999999998</v>
      </c>
      <c r="J20" s="38">
        <f t="shared" si="9"/>
        <v>1749.1959999999999</v>
      </c>
      <c r="K20" s="38">
        <f t="shared" si="9"/>
        <v>1807.4779999999998</v>
      </c>
      <c r="L20" s="38">
        <f t="shared" si="9"/>
        <v>1749.1959999999999</v>
      </c>
      <c r="M20" s="38">
        <f t="shared" si="9"/>
        <v>1807.4779999999998</v>
      </c>
      <c r="N20" s="33"/>
      <c r="O20" s="122"/>
      <c r="P20" s="122"/>
      <c r="Q20" s="122"/>
      <c r="R20" s="122"/>
      <c r="S20" s="122"/>
      <c r="T20" s="122"/>
    </row>
    <row r="21" spans="1:20" x14ac:dyDescent="0.25">
      <c r="A21" s="7" t="s">
        <v>10</v>
      </c>
      <c r="B21" s="41">
        <v>5140011561</v>
      </c>
      <c r="C21" s="41">
        <v>5140023002</v>
      </c>
      <c r="D21" s="41">
        <v>5140034435</v>
      </c>
      <c r="E21" s="41">
        <v>5140047321</v>
      </c>
      <c r="F21" s="64">
        <v>5140058759</v>
      </c>
      <c r="G21" s="64">
        <v>5140069548</v>
      </c>
      <c r="H21" s="64">
        <v>5140082550</v>
      </c>
      <c r="I21" s="64">
        <v>5140093845</v>
      </c>
      <c r="J21" s="65">
        <v>5140104848</v>
      </c>
      <c r="K21" s="66">
        <v>5140117607</v>
      </c>
      <c r="L21" s="66">
        <v>5140129302</v>
      </c>
      <c r="M21" s="66">
        <v>5140140028</v>
      </c>
      <c r="N21" s="22"/>
      <c r="O21" s="122"/>
      <c r="P21" s="122"/>
      <c r="Q21" s="122"/>
      <c r="R21" s="122"/>
      <c r="S21" s="122"/>
      <c r="T21" s="122"/>
    </row>
    <row r="22" spans="1:20" ht="15.75" thickBot="1" x14ac:dyDescent="0.3">
      <c r="A22" s="8" t="s">
        <v>14</v>
      </c>
      <c r="B22" s="46">
        <v>41640</v>
      </c>
      <c r="C22" s="46">
        <v>41671</v>
      </c>
      <c r="D22" s="46">
        <v>41699</v>
      </c>
      <c r="E22" s="46">
        <v>41730</v>
      </c>
      <c r="F22" s="46">
        <v>41760</v>
      </c>
      <c r="G22" s="46">
        <v>41791</v>
      </c>
      <c r="H22" s="46">
        <v>41821</v>
      </c>
      <c r="I22" s="46">
        <v>41852</v>
      </c>
      <c r="J22" s="46">
        <v>41883</v>
      </c>
      <c r="K22" s="46">
        <v>41913</v>
      </c>
      <c r="L22" s="46">
        <v>41944</v>
      </c>
      <c r="M22" s="46">
        <v>41974</v>
      </c>
      <c r="N22" s="22"/>
      <c r="O22" s="122"/>
      <c r="P22" s="122"/>
      <c r="Q22" s="122"/>
      <c r="R22" s="122"/>
      <c r="S22" s="122"/>
      <c r="T22" s="122"/>
    </row>
    <row r="23" spans="1:20" x14ac:dyDescent="0.25">
      <c r="A23" s="9" t="s">
        <v>13</v>
      </c>
      <c r="B23" s="46">
        <v>41670</v>
      </c>
      <c r="C23" s="47">
        <v>41698</v>
      </c>
      <c r="D23" s="47">
        <v>41729</v>
      </c>
      <c r="E23" s="47">
        <v>41759</v>
      </c>
      <c r="F23" s="48">
        <v>41790</v>
      </c>
      <c r="G23" s="48">
        <v>41820</v>
      </c>
      <c r="H23" s="48">
        <v>41851</v>
      </c>
      <c r="I23" s="49">
        <v>41881</v>
      </c>
      <c r="J23" s="50">
        <v>41912</v>
      </c>
      <c r="K23" s="51">
        <v>41943</v>
      </c>
      <c r="L23" s="51">
        <v>41971</v>
      </c>
      <c r="M23" s="51">
        <v>41996</v>
      </c>
      <c r="N23" s="22"/>
      <c r="O23" s="122"/>
      <c r="P23" s="122"/>
      <c r="Q23" s="122"/>
      <c r="R23" s="122"/>
      <c r="S23" s="122"/>
      <c r="T23" s="122"/>
    </row>
    <row r="24" spans="1:20" ht="30.75" thickBot="1" x14ac:dyDescent="0.3">
      <c r="A24" s="12" t="s">
        <v>11</v>
      </c>
      <c r="B24" s="52">
        <f>+B23</f>
        <v>41670</v>
      </c>
      <c r="C24" s="52">
        <f t="shared" ref="C24:M24" si="10">+C23</f>
        <v>41698</v>
      </c>
      <c r="D24" s="52">
        <f t="shared" si="10"/>
        <v>41729</v>
      </c>
      <c r="E24" s="52">
        <f t="shared" si="10"/>
        <v>41759</v>
      </c>
      <c r="F24" s="52">
        <f t="shared" si="10"/>
        <v>41790</v>
      </c>
      <c r="G24" s="52">
        <f t="shared" si="10"/>
        <v>41820</v>
      </c>
      <c r="H24" s="52">
        <f t="shared" si="10"/>
        <v>41851</v>
      </c>
      <c r="I24" s="52">
        <f t="shared" si="10"/>
        <v>41881</v>
      </c>
      <c r="J24" s="52">
        <f t="shared" si="10"/>
        <v>41912</v>
      </c>
      <c r="K24" s="52">
        <f t="shared" si="10"/>
        <v>41943</v>
      </c>
      <c r="L24" s="52">
        <f t="shared" si="10"/>
        <v>41971</v>
      </c>
      <c r="M24" s="52">
        <f t="shared" si="10"/>
        <v>41996</v>
      </c>
      <c r="N24" s="53"/>
      <c r="O24" s="122"/>
      <c r="P24" s="122"/>
      <c r="Q24" s="122"/>
      <c r="R24" s="122"/>
      <c r="S24" s="122"/>
      <c r="T24" s="122"/>
    </row>
    <row r="25" spans="1:20" ht="15.75" thickBot="1" x14ac:dyDescent="0.3">
      <c r="A25" s="127"/>
      <c r="B25" s="128"/>
      <c r="C25" s="128"/>
      <c r="D25" s="128"/>
      <c r="E25" s="128"/>
      <c r="F25" s="129"/>
      <c r="G25" s="129"/>
      <c r="H25" s="130"/>
      <c r="I25" s="130"/>
      <c r="J25" s="129"/>
      <c r="K25" s="130"/>
      <c r="L25" s="129"/>
      <c r="M25" s="129"/>
      <c r="N25" s="131"/>
      <c r="O25" s="122"/>
      <c r="P25" s="122"/>
      <c r="Q25" s="122"/>
      <c r="R25" s="122"/>
      <c r="S25" s="122"/>
      <c r="T25" s="122"/>
    </row>
    <row r="26" spans="1:20" ht="15.75" thickBot="1" x14ac:dyDescent="0.3">
      <c r="A26" s="120" t="s">
        <v>3</v>
      </c>
      <c r="B26" s="120"/>
      <c r="C26" s="120"/>
      <c r="D26" s="120"/>
      <c r="E26" s="120"/>
      <c r="N26" s="121" t="s">
        <v>17</v>
      </c>
      <c r="O26" s="132"/>
      <c r="P26" s="122"/>
      <c r="Q26" s="122"/>
      <c r="R26" s="122"/>
      <c r="S26" s="122"/>
      <c r="T26" s="122"/>
    </row>
    <row r="27" spans="1:20" x14ac:dyDescent="0.25">
      <c r="A27" s="57" t="s">
        <v>2</v>
      </c>
      <c r="B27" s="58">
        <v>41670</v>
      </c>
      <c r="C27" s="58">
        <v>41698</v>
      </c>
      <c r="D27" s="58">
        <v>41729</v>
      </c>
      <c r="E27" s="58">
        <v>41759</v>
      </c>
      <c r="F27" s="137">
        <v>41790</v>
      </c>
      <c r="G27" s="137">
        <v>41820</v>
      </c>
      <c r="H27" s="137">
        <v>41851</v>
      </c>
      <c r="I27" s="138">
        <v>41881</v>
      </c>
      <c r="J27" s="139">
        <v>41912</v>
      </c>
      <c r="K27" s="140">
        <v>41943</v>
      </c>
      <c r="L27" s="140">
        <v>41971</v>
      </c>
      <c r="M27" s="140">
        <v>41996</v>
      </c>
      <c r="N27" s="59">
        <v>2014</v>
      </c>
      <c r="O27" s="132"/>
      <c r="P27" s="122"/>
      <c r="Q27" s="122"/>
      <c r="R27" s="122"/>
      <c r="S27" s="122"/>
      <c r="T27" s="122"/>
    </row>
    <row r="28" spans="1:20" x14ac:dyDescent="0.25">
      <c r="A28" s="142" t="s">
        <v>20</v>
      </c>
      <c r="B28" s="14"/>
      <c r="C28" s="14"/>
      <c r="D28" s="14"/>
      <c r="E28" s="14"/>
      <c r="F28" s="14"/>
      <c r="G28" s="14"/>
      <c r="H28" s="14"/>
      <c r="I28" s="14"/>
      <c r="J28" s="15"/>
      <c r="K28" s="16"/>
      <c r="L28" s="16"/>
      <c r="M28" s="16"/>
      <c r="N28" s="56"/>
      <c r="O28" s="132"/>
      <c r="P28" s="122"/>
      <c r="Q28" s="122"/>
      <c r="R28" s="122"/>
      <c r="S28" s="122"/>
      <c r="T28" s="122"/>
    </row>
    <row r="29" spans="1:20" x14ac:dyDescent="0.25">
      <c r="A29" s="54">
        <v>1045110019</v>
      </c>
      <c r="B29" s="55"/>
      <c r="C29" s="55">
        <v>13827</v>
      </c>
      <c r="D29" s="55">
        <v>14451</v>
      </c>
      <c r="E29" s="55"/>
      <c r="F29" s="19">
        <v>14451</v>
      </c>
      <c r="G29" s="19">
        <v>14951</v>
      </c>
      <c r="H29" s="19"/>
      <c r="I29" s="19">
        <v>327</v>
      </c>
      <c r="J29" s="20">
        <v>532</v>
      </c>
      <c r="K29" s="21">
        <v>755</v>
      </c>
      <c r="L29" s="21">
        <v>1005</v>
      </c>
      <c r="M29" s="21">
        <v>1200</v>
      </c>
      <c r="N29" s="56"/>
      <c r="O29" s="132"/>
      <c r="P29" s="122"/>
      <c r="Q29" s="122"/>
      <c r="R29" s="122"/>
      <c r="S29" s="122"/>
      <c r="T29" s="122"/>
    </row>
    <row r="30" spans="1:20" ht="15.75" x14ac:dyDescent="0.25">
      <c r="A30" s="1" t="s">
        <v>7</v>
      </c>
      <c r="B30" s="23"/>
      <c r="C30" s="23"/>
      <c r="D30" s="24">
        <f>+D29-C29</f>
        <v>624</v>
      </c>
      <c r="E30" s="23"/>
      <c r="F30" s="24"/>
      <c r="G30" s="24">
        <f>+G29-F29</f>
        <v>500</v>
      </c>
      <c r="H30" s="24"/>
      <c r="I30" s="24">
        <f t="shared" ref="I30" si="11">+I29-H29</f>
        <v>327</v>
      </c>
      <c r="J30" s="25">
        <f t="shared" ref="J30" si="12">+J29-I29</f>
        <v>205</v>
      </c>
      <c r="K30" s="25">
        <f t="shared" ref="K30" si="13">+K29-J29</f>
        <v>223</v>
      </c>
      <c r="L30" s="25">
        <f t="shared" ref="L30" si="14">+L29-K29</f>
        <v>250</v>
      </c>
      <c r="M30" s="25">
        <f t="shared" ref="M30" si="15">+M29-L29</f>
        <v>195</v>
      </c>
      <c r="N30" s="22"/>
      <c r="O30" s="132"/>
      <c r="P30" s="122"/>
      <c r="Q30" s="122"/>
      <c r="R30" s="122"/>
      <c r="S30" s="122"/>
      <c r="T30" s="122"/>
    </row>
    <row r="31" spans="1:20" ht="30" x14ac:dyDescent="0.25">
      <c r="A31" s="2" t="s">
        <v>8</v>
      </c>
      <c r="B31" s="26"/>
      <c r="C31" s="26"/>
      <c r="D31" s="27">
        <v>624</v>
      </c>
      <c r="E31" s="26"/>
      <c r="F31" s="27"/>
      <c r="G31" s="27">
        <v>500</v>
      </c>
      <c r="H31" s="27"/>
      <c r="I31" s="27"/>
      <c r="J31" s="28">
        <v>447</v>
      </c>
      <c r="K31" s="28">
        <v>223</v>
      </c>
      <c r="L31" s="28">
        <v>250</v>
      </c>
      <c r="M31" s="28">
        <v>195</v>
      </c>
      <c r="N31" s="22">
        <f>SUM(B31:M31)</f>
        <v>2239</v>
      </c>
      <c r="O31" s="132"/>
      <c r="P31" s="122"/>
      <c r="Q31" s="122"/>
      <c r="R31" s="122"/>
      <c r="S31" s="122"/>
      <c r="T31" s="122"/>
    </row>
    <row r="32" spans="1:20" ht="30" x14ac:dyDescent="0.25">
      <c r="A32" s="3" t="s">
        <v>9</v>
      </c>
      <c r="B32" s="29"/>
      <c r="C32" s="29"/>
      <c r="D32" s="30">
        <f>+D30-D31</f>
        <v>0</v>
      </c>
      <c r="E32" s="29"/>
      <c r="F32" s="30">
        <f>+F30-F31</f>
        <v>0</v>
      </c>
      <c r="G32" s="30">
        <f t="shared" ref="G32:M32" si="16">+G30-G31</f>
        <v>0</v>
      </c>
      <c r="H32" s="30">
        <f t="shared" si="16"/>
        <v>0</v>
      </c>
      <c r="I32" s="30">
        <f t="shared" si="16"/>
        <v>327</v>
      </c>
      <c r="J32" s="31">
        <f t="shared" si="16"/>
        <v>-242</v>
      </c>
      <c r="K32" s="32">
        <f t="shared" si="16"/>
        <v>0</v>
      </c>
      <c r="L32" s="32">
        <f t="shared" si="16"/>
        <v>0</v>
      </c>
      <c r="M32" s="32">
        <f t="shared" si="16"/>
        <v>0</v>
      </c>
      <c r="N32" s="33">
        <f t="shared" ref="N32:N36" si="17">SUM(B32:M32)</f>
        <v>85</v>
      </c>
      <c r="O32" s="132"/>
      <c r="P32" s="122"/>
      <c r="Q32" s="122"/>
      <c r="R32" s="122"/>
      <c r="S32" s="122"/>
      <c r="T32" s="122"/>
    </row>
    <row r="33" spans="1:20" x14ac:dyDescent="0.25">
      <c r="A33" s="4" t="s">
        <v>4</v>
      </c>
      <c r="B33" s="34"/>
      <c r="C33" s="34"/>
      <c r="D33" s="14">
        <v>19100.64</v>
      </c>
      <c r="E33" s="34"/>
      <c r="F33" s="14"/>
      <c r="G33" s="14">
        <v>15305</v>
      </c>
      <c r="H33" s="14"/>
      <c r="I33" s="14"/>
      <c r="J33" s="15">
        <v>13682.67</v>
      </c>
      <c r="K33" s="16">
        <v>6826.03</v>
      </c>
      <c r="L33" s="16">
        <v>7652.5</v>
      </c>
      <c r="M33" s="16">
        <v>5968.95</v>
      </c>
      <c r="N33" s="22">
        <f t="shared" si="17"/>
        <v>68535.789999999994</v>
      </c>
      <c r="O33" s="132"/>
      <c r="P33" s="122"/>
      <c r="Q33" s="122"/>
      <c r="R33" s="122"/>
      <c r="S33" s="122"/>
      <c r="T33" s="122"/>
    </row>
    <row r="34" spans="1:20" x14ac:dyDescent="0.25">
      <c r="A34" s="4" t="s">
        <v>5</v>
      </c>
      <c r="B34" s="34"/>
      <c r="C34" s="34"/>
      <c r="D34" s="14">
        <v>24311.040000000001</v>
      </c>
      <c r="E34" s="34"/>
      <c r="F34" s="14"/>
      <c r="G34" s="14">
        <v>19480</v>
      </c>
      <c r="H34" s="14"/>
      <c r="I34" s="14"/>
      <c r="J34" s="15">
        <v>17415.12</v>
      </c>
      <c r="K34" s="16">
        <v>8688.08</v>
      </c>
      <c r="L34" s="16">
        <v>9740</v>
      </c>
      <c r="M34" s="16">
        <v>7597.2</v>
      </c>
      <c r="N34" s="22">
        <f t="shared" si="17"/>
        <v>87231.44</v>
      </c>
      <c r="O34" s="132"/>
      <c r="P34" s="122"/>
      <c r="Q34" s="122"/>
      <c r="R34" s="122"/>
      <c r="S34" s="122"/>
      <c r="T34" s="122"/>
    </row>
    <row r="35" spans="1:20" x14ac:dyDescent="0.25">
      <c r="A35" s="5" t="s">
        <v>16</v>
      </c>
      <c r="B35" s="35">
        <f t="shared" ref="B35:F35" si="18">SUM(B33:B34)</f>
        <v>0</v>
      </c>
      <c r="C35" s="35">
        <f t="shared" si="18"/>
        <v>0</v>
      </c>
      <c r="D35" s="35">
        <f t="shared" si="18"/>
        <v>43411.68</v>
      </c>
      <c r="E35" s="35">
        <f t="shared" si="18"/>
        <v>0</v>
      </c>
      <c r="F35" s="35">
        <f t="shared" si="18"/>
        <v>0</v>
      </c>
      <c r="G35" s="35">
        <f>SUM(G33:G34)</f>
        <v>34785</v>
      </c>
      <c r="H35" s="35">
        <f t="shared" ref="H35:M35" si="19">SUM(H33:H34)</f>
        <v>0</v>
      </c>
      <c r="I35" s="35">
        <f t="shared" si="19"/>
        <v>0</v>
      </c>
      <c r="J35" s="36">
        <f t="shared" si="19"/>
        <v>31097.79</v>
      </c>
      <c r="K35" s="37">
        <f t="shared" si="19"/>
        <v>15514.11</v>
      </c>
      <c r="L35" s="37">
        <f t="shared" si="19"/>
        <v>17392.5</v>
      </c>
      <c r="M35" s="37">
        <f t="shared" si="19"/>
        <v>13566.15</v>
      </c>
      <c r="N35" s="33">
        <f t="shared" si="17"/>
        <v>155767.23000000001</v>
      </c>
      <c r="O35" s="132"/>
      <c r="P35" s="122"/>
      <c r="Q35" s="122"/>
      <c r="R35" s="122"/>
      <c r="S35" s="122"/>
      <c r="T35" s="122"/>
    </row>
    <row r="36" spans="1:20" ht="30" x14ac:dyDescent="0.25">
      <c r="A36" s="6" t="s">
        <v>6</v>
      </c>
      <c r="B36" s="38">
        <f t="shared" ref="B36:F36" si="20">+B35*1.15</f>
        <v>0</v>
      </c>
      <c r="C36" s="38">
        <f t="shared" si="20"/>
        <v>0</v>
      </c>
      <c r="D36" s="38">
        <f t="shared" si="20"/>
        <v>49923.431999999993</v>
      </c>
      <c r="E36" s="38">
        <f t="shared" si="20"/>
        <v>0</v>
      </c>
      <c r="F36" s="38">
        <f t="shared" si="20"/>
        <v>0</v>
      </c>
      <c r="G36" s="38">
        <f>+G35*1.15</f>
        <v>40002.75</v>
      </c>
      <c r="H36" s="38">
        <f t="shared" ref="H36:M36" si="21">+H35*1.15</f>
        <v>0</v>
      </c>
      <c r="I36" s="38">
        <f t="shared" si="21"/>
        <v>0</v>
      </c>
      <c r="J36" s="39">
        <f t="shared" si="21"/>
        <v>35762.458500000001</v>
      </c>
      <c r="K36" s="40">
        <f t="shared" si="21"/>
        <v>17841.226500000001</v>
      </c>
      <c r="L36" s="40">
        <f t="shared" si="21"/>
        <v>20001.375</v>
      </c>
      <c r="M36" s="40">
        <f t="shared" si="21"/>
        <v>15601.072499999998</v>
      </c>
      <c r="N36" s="33">
        <f t="shared" si="17"/>
        <v>179132.31450000001</v>
      </c>
      <c r="O36" s="132"/>
      <c r="P36" s="122"/>
      <c r="Q36" s="122"/>
      <c r="R36" s="122"/>
      <c r="S36" s="122"/>
      <c r="T36" s="122"/>
    </row>
    <row r="37" spans="1:20" x14ac:dyDescent="0.25">
      <c r="A37" s="7" t="s">
        <v>10</v>
      </c>
      <c r="B37" s="41"/>
      <c r="C37" s="41"/>
      <c r="D37" s="14">
        <v>5140056649</v>
      </c>
      <c r="E37" s="41"/>
      <c r="F37" s="14"/>
      <c r="G37" s="14">
        <v>5140094309</v>
      </c>
      <c r="H37" s="14"/>
      <c r="I37" s="14"/>
      <c r="J37" s="15">
        <v>5140105574</v>
      </c>
      <c r="K37" s="16">
        <v>5140118080</v>
      </c>
      <c r="L37" s="16">
        <v>5140129716</v>
      </c>
      <c r="M37" s="16">
        <v>5140141220</v>
      </c>
      <c r="N37" s="22"/>
      <c r="O37" s="132"/>
      <c r="P37" s="122"/>
      <c r="Q37" s="122"/>
      <c r="R37" s="122"/>
      <c r="S37" s="122"/>
      <c r="T37" s="122"/>
    </row>
    <row r="38" spans="1:20" x14ac:dyDescent="0.25">
      <c r="A38" s="8" t="s">
        <v>14</v>
      </c>
      <c r="B38" s="41"/>
      <c r="C38" s="41"/>
      <c r="D38" s="42">
        <v>41640</v>
      </c>
      <c r="E38" s="41"/>
      <c r="F38" s="42"/>
      <c r="G38" s="42">
        <v>41738</v>
      </c>
      <c r="H38" s="42"/>
      <c r="I38" s="14"/>
      <c r="J38" s="43">
        <v>41835</v>
      </c>
      <c r="K38" s="44">
        <v>41913</v>
      </c>
      <c r="L38" s="44">
        <v>41944</v>
      </c>
      <c r="M38" s="44">
        <v>41974</v>
      </c>
      <c r="N38" s="22"/>
      <c r="O38" s="132"/>
      <c r="P38" s="122"/>
      <c r="Q38" s="122"/>
      <c r="R38" s="122"/>
      <c r="S38" s="122"/>
      <c r="T38" s="122"/>
    </row>
    <row r="39" spans="1:20" x14ac:dyDescent="0.25">
      <c r="A39" s="9" t="s">
        <v>13</v>
      </c>
      <c r="B39" s="41"/>
      <c r="C39" s="41"/>
      <c r="D39" s="42">
        <v>41737</v>
      </c>
      <c r="E39" s="41"/>
      <c r="F39" s="42"/>
      <c r="G39" s="42">
        <v>41834</v>
      </c>
      <c r="H39" s="14"/>
      <c r="I39" s="14"/>
      <c r="J39" s="43">
        <v>41912</v>
      </c>
      <c r="K39" s="44">
        <v>41943</v>
      </c>
      <c r="L39" s="44">
        <v>41973</v>
      </c>
      <c r="M39" s="44">
        <v>42004</v>
      </c>
      <c r="N39" s="22"/>
      <c r="O39" s="132"/>
      <c r="P39" s="122"/>
      <c r="Q39" s="122"/>
      <c r="R39" s="122"/>
      <c r="S39" s="122"/>
      <c r="T39" s="122"/>
    </row>
    <row r="40" spans="1:20" ht="30" x14ac:dyDescent="0.25">
      <c r="A40" s="10" t="s">
        <v>11</v>
      </c>
      <c r="B40" s="34"/>
      <c r="C40" s="34"/>
      <c r="D40" s="45">
        <v>41780</v>
      </c>
      <c r="E40" s="34"/>
      <c r="F40" s="42"/>
      <c r="G40" s="42">
        <v>41882</v>
      </c>
      <c r="H40" s="14"/>
      <c r="I40" s="14"/>
      <c r="J40" s="43">
        <v>41912</v>
      </c>
      <c r="K40" s="44">
        <v>41943</v>
      </c>
      <c r="L40" s="44">
        <v>41973</v>
      </c>
      <c r="M40" s="44">
        <v>42004</v>
      </c>
      <c r="N40" s="22"/>
      <c r="O40" s="132"/>
      <c r="P40" s="122"/>
      <c r="Q40" s="122"/>
      <c r="R40" s="122"/>
      <c r="S40" s="122"/>
      <c r="T40" s="122"/>
    </row>
    <row r="41" spans="1:20" x14ac:dyDescent="0.25">
      <c r="A41" s="60"/>
      <c r="B41" s="34"/>
      <c r="C41" s="34"/>
      <c r="D41" s="34"/>
      <c r="E41" s="34"/>
      <c r="F41" s="42"/>
      <c r="G41" s="42"/>
      <c r="H41" s="14"/>
      <c r="I41" s="14"/>
      <c r="J41" s="43"/>
      <c r="K41" s="16"/>
      <c r="L41" s="44"/>
      <c r="M41" s="44"/>
      <c r="N41" s="22"/>
      <c r="O41" s="132"/>
      <c r="P41" s="122"/>
      <c r="Q41" s="122"/>
      <c r="R41" s="122"/>
      <c r="S41" s="122"/>
      <c r="T41" s="122"/>
    </row>
    <row r="42" spans="1:20" x14ac:dyDescent="0.25">
      <c r="A42" s="126" t="s">
        <v>15</v>
      </c>
      <c r="B42" s="34">
        <v>35.756</v>
      </c>
      <c r="C42" s="34">
        <v>32.295999999999999</v>
      </c>
      <c r="D42" s="34">
        <v>35.756</v>
      </c>
      <c r="E42" s="34">
        <v>34.603000000000002</v>
      </c>
      <c r="F42" s="133">
        <v>35.756</v>
      </c>
      <c r="G42" s="133">
        <v>34.603000000000002</v>
      </c>
      <c r="H42" s="133">
        <v>35.756</v>
      </c>
      <c r="I42" s="133">
        <v>35.756</v>
      </c>
      <c r="J42" s="134">
        <v>34.603000000000002</v>
      </c>
      <c r="K42" s="135">
        <v>35.756</v>
      </c>
      <c r="L42" s="135">
        <v>34.603000000000002</v>
      </c>
      <c r="M42" s="135">
        <v>35.756</v>
      </c>
      <c r="N42" s="22"/>
      <c r="O42" s="132"/>
      <c r="P42" s="122"/>
      <c r="Q42" s="122"/>
      <c r="R42" s="122"/>
      <c r="S42" s="122"/>
      <c r="T42" s="122"/>
    </row>
    <row r="43" spans="1:20" x14ac:dyDescent="0.25">
      <c r="A43" s="11" t="s">
        <v>16</v>
      </c>
      <c r="B43" s="34">
        <v>1393.05</v>
      </c>
      <c r="C43" s="34">
        <v>1258.25</v>
      </c>
      <c r="D43" s="34">
        <v>1393.05</v>
      </c>
      <c r="E43" s="34">
        <v>1348.13</v>
      </c>
      <c r="F43" s="111">
        <v>1393.05</v>
      </c>
      <c r="G43" s="111">
        <v>1348.13</v>
      </c>
      <c r="H43" s="111">
        <v>1393.05</v>
      </c>
      <c r="I43" s="111">
        <v>1393.05</v>
      </c>
      <c r="J43" s="112">
        <v>1348.13</v>
      </c>
      <c r="K43" s="113">
        <v>1393.05</v>
      </c>
      <c r="L43" s="113">
        <v>1348.13</v>
      </c>
      <c r="M43" s="113">
        <v>1393.05</v>
      </c>
      <c r="N43" s="22"/>
      <c r="O43" s="132"/>
      <c r="P43" s="122"/>
      <c r="Q43" s="122"/>
      <c r="R43" s="122"/>
      <c r="S43" s="122"/>
      <c r="T43" s="122"/>
    </row>
    <row r="44" spans="1:20" ht="30" x14ac:dyDescent="0.25">
      <c r="A44" s="6" t="s">
        <v>6</v>
      </c>
      <c r="B44" s="38">
        <f t="shared" ref="B44:M44" si="22">+B43*1.15</f>
        <v>1602.0074999999999</v>
      </c>
      <c r="C44" s="38">
        <f t="shared" si="22"/>
        <v>1446.9875</v>
      </c>
      <c r="D44" s="38">
        <f t="shared" si="22"/>
        <v>1602.0074999999999</v>
      </c>
      <c r="E44" s="38">
        <f t="shared" si="22"/>
        <v>1550.3495</v>
      </c>
      <c r="F44" s="38">
        <f t="shared" si="22"/>
        <v>1602.0074999999999</v>
      </c>
      <c r="G44" s="38">
        <f t="shared" si="22"/>
        <v>1550.3495</v>
      </c>
      <c r="H44" s="38">
        <f t="shared" si="22"/>
        <v>1602.0074999999999</v>
      </c>
      <c r="I44" s="38">
        <f t="shared" si="22"/>
        <v>1602.0074999999999</v>
      </c>
      <c r="J44" s="38">
        <f t="shared" si="22"/>
        <v>1550.3495</v>
      </c>
      <c r="K44" s="38">
        <f t="shared" si="22"/>
        <v>1602.0074999999999</v>
      </c>
      <c r="L44" s="38">
        <f t="shared" si="22"/>
        <v>1550.3495</v>
      </c>
      <c r="M44" s="38">
        <f t="shared" si="22"/>
        <v>1602.0074999999999</v>
      </c>
      <c r="N44" s="33"/>
      <c r="O44" s="132"/>
      <c r="P44" s="122"/>
      <c r="Q44" s="122"/>
      <c r="R44" s="122"/>
      <c r="S44" s="122"/>
      <c r="T44" s="122"/>
    </row>
    <row r="45" spans="1:20" x14ac:dyDescent="0.25">
      <c r="A45" s="7" t="s">
        <v>10</v>
      </c>
      <c r="B45" s="41">
        <v>5140011560</v>
      </c>
      <c r="C45" s="41">
        <v>5140023001</v>
      </c>
      <c r="D45" s="41">
        <v>5140034434</v>
      </c>
      <c r="E45" s="41">
        <v>5140047320</v>
      </c>
      <c r="F45" s="64">
        <v>5140058758</v>
      </c>
      <c r="G45" s="64">
        <v>5140069547</v>
      </c>
      <c r="H45" s="64">
        <v>5140082549</v>
      </c>
      <c r="I45" s="64">
        <v>5140093844</v>
      </c>
      <c r="J45" s="65">
        <v>5140104847</v>
      </c>
      <c r="K45" s="66">
        <v>5140117606</v>
      </c>
      <c r="L45" s="66">
        <v>5140129301</v>
      </c>
      <c r="M45" s="66">
        <v>5140140027</v>
      </c>
      <c r="N45" s="22"/>
      <c r="O45" s="132"/>
      <c r="P45" s="122"/>
      <c r="Q45" s="122"/>
      <c r="R45" s="122"/>
      <c r="S45" s="122"/>
      <c r="T45" s="122"/>
    </row>
    <row r="46" spans="1:20" ht="15.75" thickBot="1" x14ac:dyDescent="0.3">
      <c r="A46" s="8" t="s">
        <v>14</v>
      </c>
      <c r="B46" s="46">
        <v>41640</v>
      </c>
      <c r="C46" s="46">
        <v>41671</v>
      </c>
      <c r="D46" s="46">
        <v>41699</v>
      </c>
      <c r="E46" s="46">
        <v>41730</v>
      </c>
      <c r="F46" s="46">
        <v>41760</v>
      </c>
      <c r="G46" s="46">
        <v>41791</v>
      </c>
      <c r="H46" s="46">
        <v>41821</v>
      </c>
      <c r="I46" s="46">
        <v>41852</v>
      </c>
      <c r="J46" s="46">
        <v>41883</v>
      </c>
      <c r="K46" s="46">
        <v>41913</v>
      </c>
      <c r="L46" s="46">
        <v>41944</v>
      </c>
      <c r="M46" s="46">
        <v>41974</v>
      </c>
      <c r="N46" s="22"/>
      <c r="O46" s="132"/>
      <c r="P46" s="122"/>
      <c r="Q46" s="122"/>
      <c r="R46" s="122"/>
      <c r="S46" s="122"/>
      <c r="T46" s="122"/>
    </row>
    <row r="47" spans="1:20" x14ac:dyDescent="0.25">
      <c r="A47" s="9" t="s">
        <v>13</v>
      </c>
      <c r="B47" s="46">
        <v>41670</v>
      </c>
      <c r="C47" s="47">
        <v>41698</v>
      </c>
      <c r="D47" s="47">
        <v>41729</v>
      </c>
      <c r="E47" s="47">
        <v>41759</v>
      </c>
      <c r="F47" s="48">
        <v>41790</v>
      </c>
      <c r="G47" s="48">
        <v>41820</v>
      </c>
      <c r="H47" s="48">
        <v>41851</v>
      </c>
      <c r="I47" s="49">
        <v>41882</v>
      </c>
      <c r="J47" s="50">
        <v>41912</v>
      </c>
      <c r="K47" s="51">
        <v>41943</v>
      </c>
      <c r="L47" s="51">
        <v>41971</v>
      </c>
      <c r="M47" s="51">
        <v>41996</v>
      </c>
      <c r="N47" s="22"/>
      <c r="O47" s="132"/>
      <c r="P47" s="122"/>
      <c r="Q47" s="122"/>
      <c r="R47" s="122"/>
      <c r="S47" s="122"/>
      <c r="T47" s="122"/>
    </row>
    <row r="48" spans="1:20" ht="30.75" thickBot="1" x14ac:dyDescent="0.3">
      <c r="A48" s="12" t="s">
        <v>11</v>
      </c>
      <c r="B48" s="52">
        <f>+B47</f>
        <v>41670</v>
      </c>
      <c r="C48" s="52">
        <f t="shared" ref="C48:M48" si="23">+C47</f>
        <v>41698</v>
      </c>
      <c r="D48" s="52">
        <f t="shared" si="23"/>
        <v>41729</v>
      </c>
      <c r="E48" s="52">
        <f t="shared" si="23"/>
        <v>41759</v>
      </c>
      <c r="F48" s="52">
        <f t="shared" si="23"/>
        <v>41790</v>
      </c>
      <c r="G48" s="52">
        <f t="shared" si="23"/>
        <v>41820</v>
      </c>
      <c r="H48" s="52">
        <f t="shared" si="23"/>
        <v>41851</v>
      </c>
      <c r="I48" s="52">
        <f>+I47</f>
        <v>41882</v>
      </c>
      <c r="J48" s="52">
        <f t="shared" si="23"/>
        <v>41912</v>
      </c>
      <c r="K48" s="52">
        <f t="shared" si="23"/>
        <v>41943</v>
      </c>
      <c r="L48" s="52">
        <f t="shared" si="23"/>
        <v>41971</v>
      </c>
      <c r="M48" s="52">
        <f t="shared" si="23"/>
        <v>41996</v>
      </c>
      <c r="N48" s="53"/>
      <c r="O48" s="132"/>
      <c r="P48" s="122"/>
      <c r="Q48" s="122"/>
      <c r="R48" s="122"/>
      <c r="S48" s="122"/>
      <c r="T48" s="122"/>
    </row>
    <row r="49" spans="1:20" ht="15.75" thickBot="1" x14ac:dyDescent="0.3">
      <c r="A49" s="127"/>
      <c r="B49" s="128"/>
      <c r="C49" s="128"/>
      <c r="D49" s="128"/>
      <c r="E49" s="128"/>
      <c r="F49" s="129"/>
      <c r="G49" s="129"/>
      <c r="H49" s="130"/>
      <c r="I49" s="130"/>
      <c r="J49" s="129"/>
      <c r="K49" s="130"/>
      <c r="L49" s="129"/>
      <c r="M49" s="129"/>
      <c r="N49" s="131"/>
      <c r="O49" s="132"/>
      <c r="P49" s="122"/>
      <c r="Q49" s="122"/>
      <c r="R49" s="122"/>
      <c r="S49" s="122"/>
      <c r="T49" s="122"/>
    </row>
    <row r="50" spans="1:20" x14ac:dyDescent="0.25">
      <c r="A50" s="120" t="s">
        <v>3</v>
      </c>
      <c r="B50" s="120"/>
      <c r="C50" s="120"/>
      <c r="D50" s="120"/>
      <c r="E50" s="120"/>
      <c r="N50" s="121" t="s">
        <v>17</v>
      </c>
      <c r="O50" s="132"/>
      <c r="P50" s="122"/>
      <c r="Q50" s="122"/>
      <c r="R50" s="122"/>
      <c r="S50" s="122"/>
      <c r="T50" s="122"/>
    </row>
    <row r="51" spans="1:20" ht="15.75" thickBot="1" x14ac:dyDescent="0.3">
      <c r="A51" s="141" t="s">
        <v>19</v>
      </c>
      <c r="B51" s="136"/>
      <c r="C51" s="136"/>
      <c r="D51" s="136"/>
      <c r="E51" s="136"/>
      <c r="N51" s="121"/>
      <c r="O51" s="132"/>
      <c r="P51" s="122"/>
      <c r="Q51" s="122"/>
      <c r="R51" s="122"/>
      <c r="S51" s="122"/>
      <c r="T51" s="122"/>
    </row>
    <row r="52" spans="1:20" x14ac:dyDescent="0.25">
      <c r="A52" s="57" t="s">
        <v>2</v>
      </c>
      <c r="B52" s="58">
        <v>41670</v>
      </c>
      <c r="C52" s="58">
        <v>41698</v>
      </c>
      <c r="D52" s="58">
        <v>41729</v>
      </c>
      <c r="E52" s="58">
        <v>41759</v>
      </c>
      <c r="F52" s="137">
        <v>41790</v>
      </c>
      <c r="G52" s="137">
        <v>41820</v>
      </c>
      <c r="H52" s="137">
        <v>41851</v>
      </c>
      <c r="I52" s="138">
        <v>41881</v>
      </c>
      <c r="J52" s="139">
        <v>41912</v>
      </c>
      <c r="K52" s="140">
        <v>41943</v>
      </c>
      <c r="L52" s="140">
        <v>41971</v>
      </c>
      <c r="M52" s="140">
        <v>41996</v>
      </c>
      <c r="N52" s="59">
        <v>2014</v>
      </c>
      <c r="O52" s="132"/>
      <c r="P52" s="122"/>
      <c r="Q52" s="122"/>
      <c r="R52" s="122"/>
      <c r="S52" s="122"/>
      <c r="T52" s="122"/>
    </row>
    <row r="53" spans="1:20" x14ac:dyDescent="0.25">
      <c r="A53" s="54">
        <v>908636300</v>
      </c>
      <c r="B53" s="74"/>
      <c r="C53" s="74">
        <v>44460</v>
      </c>
      <c r="D53" s="74">
        <v>45627</v>
      </c>
      <c r="E53" s="74"/>
      <c r="F53" s="75">
        <v>45627</v>
      </c>
      <c r="G53" s="75">
        <v>46695</v>
      </c>
      <c r="H53" s="75"/>
      <c r="I53" s="75">
        <v>46910</v>
      </c>
      <c r="J53" s="76">
        <v>47430</v>
      </c>
      <c r="K53" s="77">
        <v>47930</v>
      </c>
      <c r="L53" s="77">
        <v>48420</v>
      </c>
      <c r="M53" s="77">
        <v>48790</v>
      </c>
      <c r="N53" s="106"/>
      <c r="O53" s="132"/>
      <c r="P53" s="122"/>
      <c r="Q53" s="122"/>
      <c r="R53" s="122"/>
      <c r="S53" s="122"/>
      <c r="T53" s="122"/>
    </row>
    <row r="54" spans="1:20" ht="15.75" x14ac:dyDescent="0.25">
      <c r="A54" s="1" t="s">
        <v>7</v>
      </c>
      <c r="B54" s="78"/>
      <c r="C54" s="78"/>
      <c r="D54" s="79">
        <f>+D53-C53</f>
        <v>1167</v>
      </c>
      <c r="E54" s="78"/>
      <c r="F54" s="79"/>
      <c r="G54" s="79">
        <f>+G53-F53</f>
        <v>1068</v>
      </c>
      <c r="H54" s="79"/>
      <c r="I54" s="79">
        <f t="shared" ref="I54" si="24">+I53-H53</f>
        <v>46910</v>
      </c>
      <c r="J54" s="80">
        <f t="shared" ref="J54" si="25">+J53-I53</f>
        <v>520</v>
      </c>
      <c r="K54" s="80">
        <f t="shared" ref="K54" si="26">+K53-J53</f>
        <v>500</v>
      </c>
      <c r="L54" s="80">
        <f t="shared" ref="L54" si="27">+L53-K53</f>
        <v>490</v>
      </c>
      <c r="M54" s="80">
        <f t="shared" ref="M54" si="28">+M53-L53</f>
        <v>370</v>
      </c>
      <c r="N54" s="107"/>
      <c r="O54" s="132"/>
      <c r="P54" s="122"/>
      <c r="Q54" s="122"/>
      <c r="R54" s="122"/>
      <c r="S54" s="122"/>
      <c r="T54" s="122"/>
    </row>
    <row r="55" spans="1:20" ht="30" x14ac:dyDescent="0.25">
      <c r="A55" s="2" t="s">
        <v>8</v>
      </c>
      <c r="B55" s="81"/>
      <c r="C55" s="81"/>
      <c r="D55" s="82">
        <v>1167</v>
      </c>
      <c r="E55" s="81"/>
      <c r="F55" s="82"/>
      <c r="G55" s="82">
        <v>1068</v>
      </c>
      <c r="H55" s="82"/>
      <c r="I55" s="82"/>
      <c r="J55" s="83">
        <v>735</v>
      </c>
      <c r="K55" s="83">
        <v>500</v>
      </c>
      <c r="L55" s="83">
        <v>490</v>
      </c>
      <c r="M55" s="83">
        <v>370</v>
      </c>
      <c r="N55" s="107">
        <f>SUM(B55:M55)</f>
        <v>4330</v>
      </c>
      <c r="O55" s="132"/>
      <c r="P55" s="122"/>
      <c r="Q55" s="122"/>
      <c r="R55" s="122"/>
      <c r="S55" s="122"/>
      <c r="T55" s="122"/>
    </row>
    <row r="56" spans="1:20" ht="30" x14ac:dyDescent="0.25">
      <c r="A56" s="3" t="s">
        <v>9</v>
      </c>
      <c r="B56" s="84"/>
      <c r="C56" s="84"/>
      <c r="D56" s="85">
        <f>+D54-D55</f>
        <v>0</v>
      </c>
      <c r="E56" s="84"/>
      <c r="F56" s="85">
        <f>+F54-F55</f>
        <v>0</v>
      </c>
      <c r="G56" s="85">
        <f t="shared" ref="G56:M56" si="29">+G54-G55</f>
        <v>0</v>
      </c>
      <c r="H56" s="85"/>
      <c r="I56" s="85">
        <f t="shared" si="29"/>
        <v>46910</v>
      </c>
      <c r="J56" s="86">
        <f t="shared" si="29"/>
        <v>-215</v>
      </c>
      <c r="K56" s="87">
        <f t="shared" si="29"/>
        <v>0</v>
      </c>
      <c r="L56" s="87">
        <f t="shared" si="29"/>
        <v>0</v>
      </c>
      <c r="M56" s="87">
        <f t="shared" si="29"/>
        <v>0</v>
      </c>
      <c r="N56" s="108">
        <f t="shared" ref="N56:N60" si="30">SUM(B56:M56)</f>
        <v>46695</v>
      </c>
      <c r="O56" s="132"/>
      <c r="P56" s="122"/>
      <c r="Q56" s="122"/>
      <c r="R56" s="122"/>
      <c r="S56" s="122"/>
      <c r="T56" s="122"/>
    </row>
    <row r="57" spans="1:20" x14ac:dyDescent="0.25">
      <c r="A57" s="4" t="s">
        <v>4</v>
      </c>
      <c r="B57" s="88"/>
      <c r="C57" s="88"/>
      <c r="D57" s="89">
        <v>35721.870000000003</v>
      </c>
      <c r="E57" s="88"/>
      <c r="F57" s="89"/>
      <c r="G57" s="89">
        <v>32691.48</v>
      </c>
      <c r="H57" s="89"/>
      <c r="I57" s="89"/>
      <c r="J57" s="90">
        <v>22498.35</v>
      </c>
      <c r="K57" s="91">
        <v>15305</v>
      </c>
      <c r="L57" s="91">
        <v>14998.9</v>
      </c>
      <c r="M57" s="91">
        <v>11325.7</v>
      </c>
      <c r="N57" s="107">
        <f t="shared" si="30"/>
        <v>132541.30000000002</v>
      </c>
      <c r="O57" s="132"/>
      <c r="P57" s="122"/>
      <c r="Q57" s="122"/>
      <c r="R57" s="122"/>
      <c r="S57" s="122"/>
      <c r="T57" s="122"/>
    </row>
    <row r="58" spans="1:20" x14ac:dyDescent="0.25">
      <c r="A58" s="4" t="s">
        <v>5</v>
      </c>
      <c r="B58" s="88"/>
      <c r="C58" s="88"/>
      <c r="D58" s="89">
        <v>45466.32</v>
      </c>
      <c r="E58" s="88"/>
      <c r="F58" s="89"/>
      <c r="G58" s="89">
        <v>41609.279999999999</v>
      </c>
      <c r="H58" s="89"/>
      <c r="I58" s="89"/>
      <c r="J58" s="90">
        <v>28635.599999999999</v>
      </c>
      <c r="K58" s="91">
        <v>19480</v>
      </c>
      <c r="L58" s="91">
        <v>19090.400000000001</v>
      </c>
      <c r="M58" s="91">
        <v>14415.2</v>
      </c>
      <c r="N58" s="107">
        <f t="shared" si="30"/>
        <v>168696.80000000002</v>
      </c>
      <c r="O58" s="132"/>
      <c r="P58" s="122"/>
      <c r="Q58" s="122"/>
      <c r="R58" s="122"/>
      <c r="S58" s="122"/>
      <c r="T58" s="122"/>
    </row>
    <row r="59" spans="1:20" x14ac:dyDescent="0.25">
      <c r="A59" s="5" t="s">
        <v>16</v>
      </c>
      <c r="B59" s="92">
        <f t="shared" ref="B59:F59" si="31">SUM(B57:B58)</f>
        <v>0</v>
      </c>
      <c r="C59" s="92">
        <f t="shared" si="31"/>
        <v>0</v>
      </c>
      <c r="D59" s="92">
        <f t="shared" si="31"/>
        <v>81188.19</v>
      </c>
      <c r="E59" s="92">
        <f t="shared" si="31"/>
        <v>0</v>
      </c>
      <c r="F59" s="92">
        <f t="shared" si="31"/>
        <v>0</v>
      </c>
      <c r="G59" s="92">
        <f>SUM(G57:G58)</f>
        <v>74300.759999999995</v>
      </c>
      <c r="H59" s="92">
        <f t="shared" ref="H59:M59" si="32">SUM(H57:H58)</f>
        <v>0</v>
      </c>
      <c r="I59" s="92">
        <f t="shared" si="32"/>
        <v>0</v>
      </c>
      <c r="J59" s="93">
        <f t="shared" si="32"/>
        <v>51133.95</v>
      </c>
      <c r="K59" s="94">
        <f t="shared" si="32"/>
        <v>34785</v>
      </c>
      <c r="L59" s="94">
        <f t="shared" si="32"/>
        <v>34089.300000000003</v>
      </c>
      <c r="M59" s="94">
        <f t="shared" si="32"/>
        <v>25740.9</v>
      </c>
      <c r="N59" s="108">
        <f t="shared" si="30"/>
        <v>301238.10000000003</v>
      </c>
    </row>
    <row r="60" spans="1:20" ht="30" x14ac:dyDescent="0.25">
      <c r="A60" s="6" t="s">
        <v>6</v>
      </c>
      <c r="B60" s="95">
        <f t="shared" ref="B60:F60" si="33">+B59*1.15</f>
        <v>0</v>
      </c>
      <c r="C60" s="95">
        <f t="shared" si="33"/>
        <v>0</v>
      </c>
      <c r="D60" s="95">
        <f t="shared" si="33"/>
        <v>93366.4185</v>
      </c>
      <c r="E60" s="95">
        <f t="shared" si="33"/>
        <v>0</v>
      </c>
      <c r="F60" s="95">
        <f t="shared" si="33"/>
        <v>0</v>
      </c>
      <c r="G60" s="95">
        <f>+G59*1.15</f>
        <v>85445.873999999982</v>
      </c>
      <c r="H60" s="95">
        <f t="shared" ref="H60:M60" si="34">+H59*1.15</f>
        <v>0</v>
      </c>
      <c r="I60" s="95">
        <f t="shared" si="34"/>
        <v>0</v>
      </c>
      <c r="J60" s="96">
        <f t="shared" si="34"/>
        <v>58804.042499999989</v>
      </c>
      <c r="K60" s="97">
        <f t="shared" si="34"/>
        <v>40002.75</v>
      </c>
      <c r="L60" s="97">
        <f t="shared" si="34"/>
        <v>39202.695</v>
      </c>
      <c r="M60" s="97">
        <f t="shared" si="34"/>
        <v>29602.035</v>
      </c>
      <c r="N60" s="108">
        <f t="shared" si="30"/>
        <v>346423.81499999994</v>
      </c>
    </row>
    <row r="61" spans="1:20" x14ac:dyDescent="0.25">
      <c r="A61" s="7" t="s">
        <v>10</v>
      </c>
      <c r="B61" s="98"/>
      <c r="C61" s="98"/>
      <c r="D61" s="89">
        <v>5140056182</v>
      </c>
      <c r="E61" s="98"/>
      <c r="F61" s="89"/>
      <c r="G61" s="89">
        <v>5140094310</v>
      </c>
      <c r="H61" s="89"/>
      <c r="I61" s="89"/>
      <c r="J61" s="90">
        <v>5140105693</v>
      </c>
      <c r="K61" s="91">
        <v>5140118078</v>
      </c>
      <c r="L61" s="91">
        <v>5140129714</v>
      </c>
      <c r="M61" s="91">
        <v>5140141218</v>
      </c>
      <c r="N61" s="107"/>
    </row>
    <row r="62" spans="1:20" x14ac:dyDescent="0.25">
      <c r="A62" s="8" t="s">
        <v>14</v>
      </c>
      <c r="B62" s="98"/>
      <c r="C62" s="98"/>
      <c r="D62" s="99">
        <v>41640</v>
      </c>
      <c r="E62" s="98"/>
      <c r="F62" s="99"/>
      <c r="G62" s="99">
        <v>41738</v>
      </c>
      <c r="H62" s="99"/>
      <c r="I62" s="89"/>
      <c r="J62" s="100">
        <v>41824</v>
      </c>
      <c r="K62" s="101">
        <v>41913</v>
      </c>
      <c r="L62" s="101">
        <v>41944</v>
      </c>
      <c r="M62" s="101">
        <v>41974</v>
      </c>
      <c r="N62" s="107"/>
    </row>
    <row r="63" spans="1:20" x14ac:dyDescent="0.25">
      <c r="A63" s="9" t="s">
        <v>13</v>
      </c>
      <c r="B63" s="98"/>
      <c r="C63" s="98"/>
      <c r="D63" s="99">
        <v>41737</v>
      </c>
      <c r="E63" s="98"/>
      <c r="F63" s="99"/>
      <c r="G63" s="99">
        <v>41823</v>
      </c>
      <c r="H63" s="89"/>
      <c r="I63" s="89"/>
      <c r="J63" s="100">
        <v>41912</v>
      </c>
      <c r="K63" s="101">
        <v>41943</v>
      </c>
      <c r="L63" s="101">
        <v>41973</v>
      </c>
      <c r="M63" s="101">
        <v>42004</v>
      </c>
      <c r="N63" s="107"/>
    </row>
    <row r="64" spans="1:20" ht="30" x14ac:dyDescent="0.25">
      <c r="A64" s="10" t="s">
        <v>11</v>
      </c>
      <c r="B64" s="88"/>
      <c r="C64" s="88"/>
      <c r="D64" s="102">
        <v>41779</v>
      </c>
      <c r="E64" s="88"/>
      <c r="F64" s="99"/>
      <c r="G64" s="99">
        <v>41882</v>
      </c>
      <c r="H64" s="89"/>
      <c r="I64" s="89"/>
      <c r="J64" s="100">
        <v>41912</v>
      </c>
      <c r="K64" s="101">
        <v>41943</v>
      </c>
      <c r="L64" s="101">
        <v>41973</v>
      </c>
      <c r="M64" s="101">
        <v>42004</v>
      </c>
      <c r="N64" s="107"/>
    </row>
    <row r="65" spans="1:14" x14ac:dyDescent="0.25">
      <c r="A65" s="60"/>
      <c r="B65" s="88"/>
      <c r="C65" s="88"/>
      <c r="D65" s="88"/>
      <c r="E65" s="88"/>
      <c r="F65" s="99"/>
      <c r="G65" s="99"/>
      <c r="H65" s="89"/>
      <c r="I65" s="89"/>
      <c r="J65" s="100"/>
      <c r="K65" s="91"/>
      <c r="L65" s="101"/>
      <c r="M65" s="101"/>
      <c r="N65" s="107"/>
    </row>
    <row r="66" spans="1:14" x14ac:dyDescent="0.25">
      <c r="A66" s="126" t="s">
        <v>15</v>
      </c>
      <c r="B66" s="88">
        <v>57.329000000000001</v>
      </c>
      <c r="C66" s="88">
        <v>51.780999999999999</v>
      </c>
      <c r="D66" s="88">
        <v>57.329000000000001</v>
      </c>
      <c r="E66" s="88">
        <v>55.478999999999999</v>
      </c>
      <c r="F66" s="103">
        <v>57.329000000000001</v>
      </c>
      <c r="G66" s="103">
        <v>55.478999999999999</v>
      </c>
      <c r="H66" s="103">
        <v>57.329000000000001</v>
      </c>
      <c r="I66" s="103">
        <v>57.329000000000001</v>
      </c>
      <c r="J66" s="104">
        <v>55.478999999999999</v>
      </c>
      <c r="K66" s="105">
        <v>57.329000000000001</v>
      </c>
      <c r="L66" s="105">
        <v>55.478999999999999</v>
      </c>
      <c r="M66" s="105">
        <v>57.329000000000001</v>
      </c>
      <c r="N66" s="107"/>
    </row>
    <row r="67" spans="1:14" x14ac:dyDescent="0.25">
      <c r="A67" s="11" t="s">
        <v>16</v>
      </c>
      <c r="B67" s="88">
        <v>2233.54</v>
      </c>
      <c r="C67" s="88">
        <v>2017.39</v>
      </c>
      <c r="D67" s="88">
        <v>2233.54</v>
      </c>
      <c r="E67" s="88">
        <v>2161.46</v>
      </c>
      <c r="F67" s="103">
        <v>2233.54</v>
      </c>
      <c r="G67" s="103">
        <v>2161.46</v>
      </c>
      <c r="H67" s="103">
        <v>2233.54</v>
      </c>
      <c r="I67" s="103">
        <v>2233.54</v>
      </c>
      <c r="J67" s="104">
        <v>2161.46</v>
      </c>
      <c r="K67" s="105">
        <v>2233.54</v>
      </c>
      <c r="L67" s="105">
        <v>2161.46</v>
      </c>
      <c r="M67" s="105">
        <v>2233.54</v>
      </c>
      <c r="N67" s="107"/>
    </row>
    <row r="68" spans="1:14" ht="30" x14ac:dyDescent="0.25">
      <c r="A68" s="6" t="s">
        <v>6</v>
      </c>
      <c r="B68" s="95">
        <f t="shared" ref="B68:M68" si="35">+B67*1.15</f>
        <v>2568.5709999999999</v>
      </c>
      <c r="C68" s="95">
        <f t="shared" si="35"/>
        <v>2319.9985000000001</v>
      </c>
      <c r="D68" s="95">
        <f t="shared" si="35"/>
        <v>2568.5709999999999</v>
      </c>
      <c r="E68" s="95">
        <f t="shared" si="35"/>
        <v>2485.6789999999996</v>
      </c>
      <c r="F68" s="95">
        <f t="shared" si="35"/>
        <v>2568.5709999999999</v>
      </c>
      <c r="G68" s="95">
        <f t="shared" si="35"/>
        <v>2485.6789999999996</v>
      </c>
      <c r="H68" s="95">
        <f t="shared" si="35"/>
        <v>2568.5709999999999</v>
      </c>
      <c r="I68" s="95">
        <f t="shared" si="35"/>
        <v>2568.5709999999999</v>
      </c>
      <c r="J68" s="95">
        <f t="shared" si="35"/>
        <v>2485.6789999999996</v>
      </c>
      <c r="K68" s="95">
        <f t="shared" si="35"/>
        <v>2568.5709999999999</v>
      </c>
      <c r="L68" s="95">
        <f t="shared" si="35"/>
        <v>2485.6789999999996</v>
      </c>
      <c r="M68" s="95">
        <f t="shared" si="35"/>
        <v>2568.5709999999999</v>
      </c>
      <c r="N68" s="108"/>
    </row>
    <row r="69" spans="1:14" x14ac:dyDescent="0.25">
      <c r="A69" s="7" t="s">
        <v>10</v>
      </c>
      <c r="B69" s="41">
        <v>5140011559</v>
      </c>
      <c r="C69" s="41">
        <v>5140023000</v>
      </c>
      <c r="D69" s="41">
        <v>5140034433</v>
      </c>
      <c r="E69" s="41">
        <v>5140047319</v>
      </c>
      <c r="F69" s="64">
        <v>5140058757</v>
      </c>
      <c r="G69" s="64">
        <v>5140069546</v>
      </c>
      <c r="H69" s="64">
        <v>5140082548</v>
      </c>
      <c r="I69" s="64">
        <v>5140093843</v>
      </c>
      <c r="J69" s="65">
        <v>5140104846</v>
      </c>
      <c r="K69" s="66">
        <v>5140117605</v>
      </c>
      <c r="L69" s="66">
        <v>5140129300</v>
      </c>
      <c r="M69" s="66">
        <v>5140140026</v>
      </c>
      <c r="N69" s="107"/>
    </row>
    <row r="70" spans="1:14" x14ac:dyDescent="0.25">
      <c r="A70" s="9" t="s">
        <v>14</v>
      </c>
      <c r="B70" s="68">
        <v>41640</v>
      </c>
      <c r="C70" s="68">
        <v>41671</v>
      </c>
      <c r="D70" s="68">
        <v>41699</v>
      </c>
      <c r="E70" s="68">
        <v>41730</v>
      </c>
      <c r="F70" s="68">
        <v>41760</v>
      </c>
      <c r="G70" s="68">
        <v>41791</v>
      </c>
      <c r="H70" s="68">
        <v>41821</v>
      </c>
      <c r="I70" s="68">
        <v>41852</v>
      </c>
      <c r="J70" s="69">
        <v>41883</v>
      </c>
      <c r="K70" s="70">
        <v>41913</v>
      </c>
      <c r="L70" s="70">
        <v>41944</v>
      </c>
      <c r="M70" s="70">
        <v>41974</v>
      </c>
      <c r="N70" s="109"/>
    </row>
    <row r="71" spans="1:14" x14ac:dyDescent="0.25">
      <c r="A71" s="41" t="s">
        <v>13</v>
      </c>
      <c r="B71" s="71">
        <v>41670</v>
      </c>
      <c r="C71" s="71">
        <v>41698</v>
      </c>
      <c r="D71" s="71">
        <v>41729</v>
      </c>
      <c r="E71" s="71">
        <v>41759</v>
      </c>
      <c r="F71" s="71">
        <v>41790</v>
      </c>
      <c r="G71" s="71">
        <v>41820</v>
      </c>
      <c r="H71" s="71">
        <v>41851</v>
      </c>
      <c r="I71" s="72">
        <v>41881</v>
      </c>
      <c r="J71" s="72">
        <v>41912</v>
      </c>
      <c r="K71" s="72">
        <v>41943</v>
      </c>
      <c r="L71" s="72">
        <v>41971</v>
      </c>
      <c r="M71" s="72">
        <v>41996</v>
      </c>
      <c r="N71" s="110"/>
    </row>
    <row r="72" spans="1:14" ht="30" x14ac:dyDescent="0.25">
      <c r="A72" s="67" t="s">
        <v>11</v>
      </c>
      <c r="B72" s="73">
        <f>+B71</f>
        <v>41670</v>
      </c>
      <c r="C72" s="73">
        <f t="shared" ref="C72:M72" si="36">+C71</f>
        <v>41698</v>
      </c>
      <c r="D72" s="73">
        <f t="shared" si="36"/>
        <v>41729</v>
      </c>
      <c r="E72" s="73">
        <f t="shared" si="36"/>
        <v>41759</v>
      </c>
      <c r="F72" s="73">
        <f t="shared" si="36"/>
        <v>41790</v>
      </c>
      <c r="G72" s="73">
        <f t="shared" si="36"/>
        <v>41820</v>
      </c>
      <c r="H72" s="73">
        <f t="shared" si="36"/>
        <v>41851</v>
      </c>
      <c r="I72" s="73">
        <f t="shared" si="36"/>
        <v>41881</v>
      </c>
      <c r="J72" s="73">
        <f t="shared" si="36"/>
        <v>41912</v>
      </c>
      <c r="K72" s="73">
        <f t="shared" si="36"/>
        <v>41943</v>
      </c>
      <c r="L72" s="73">
        <f t="shared" si="36"/>
        <v>41971</v>
      </c>
      <c r="M72" s="73">
        <f t="shared" si="36"/>
        <v>41996</v>
      </c>
      <c r="N72" s="110"/>
    </row>
  </sheetData>
  <pageMargins left="0.25" right="0.25" top="0.75" bottom="0.75" header="0.30000000000000004" footer="0.30000000000000004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selection activeCell="G6" sqref="G6"/>
    </sheetView>
  </sheetViews>
  <sheetFormatPr defaultRowHeight="15" x14ac:dyDescent="0.25"/>
  <cols>
    <col min="1" max="1" width="22.42578125" style="119" customWidth="1"/>
    <col min="2" max="2" width="13.42578125" style="119" customWidth="1"/>
    <col min="3" max="4" width="12.7109375" style="119" customWidth="1"/>
    <col min="5" max="5" width="12.140625" style="119" customWidth="1"/>
    <col min="6" max="6" width="12.7109375" style="119" customWidth="1"/>
    <col min="7" max="7" width="12.140625" style="119" customWidth="1"/>
    <col min="8" max="8" width="12.7109375" style="119" customWidth="1"/>
    <col min="9" max="9" width="12.42578125" style="119" customWidth="1"/>
    <col min="10" max="10" width="12.28515625" style="119" customWidth="1"/>
    <col min="11" max="12" width="12.42578125" style="119" bestFit="1" customWidth="1"/>
    <col min="13" max="13" width="12.140625" style="119" customWidth="1"/>
    <col min="14" max="14" width="14.5703125" style="125" customWidth="1"/>
    <col min="15" max="15" width="10.5703125" style="119" customWidth="1"/>
    <col min="16" max="16" width="10.42578125" style="119" customWidth="1"/>
    <col min="17" max="17" width="10.5703125" style="119" customWidth="1"/>
    <col min="18" max="18" width="10.42578125" style="119" customWidth="1"/>
    <col min="19" max="19" width="10.5703125" style="119" customWidth="1"/>
    <col min="20" max="20" width="10.85546875" style="119" customWidth="1"/>
    <col min="21" max="21" width="9.140625" style="119" customWidth="1"/>
    <col min="22" max="16384" width="9.140625" style="119"/>
  </cols>
  <sheetData>
    <row r="1" spans="1:20" ht="20.25" x14ac:dyDescent="0.3">
      <c r="A1" s="117" t="s">
        <v>0</v>
      </c>
      <c r="B1" s="117"/>
      <c r="C1" s="117"/>
      <c r="D1" s="117"/>
      <c r="E1" s="117"/>
      <c r="F1" s="117"/>
      <c r="G1" s="117"/>
      <c r="H1" s="117"/>
      <c r="I1" s="117"/>
      <c r="J1" s="117" t="s">
        <v>1</v>
      </c>
      <c r="K1" s="117"/>
      <c r="L1" s="117"/>
      <c r="M1" s="117"/>
      <c r="N1" s="118"/>
      <c r="O1" s="117"/>
    </row>
    <row r="2" spans="1:20" ht="15.75" thickBot="1" x14ac:dyDescent="0.3">
      <c r="A2" s="120" t="s">
        <v>3</v>
      </c>
      <c r="B2" s="120"/>
      <c r="C2" s="120"/>
      <c r="D2" s="120"/>
      <c r="E2" s="120"/>
      <c r="N2" s="121" t="s">
        <v>17</v>
      </c>
    </row>
    <row r="3" spans="1:20" x14ac:dyDescent="0.25">
      <c r="A3" s="57" t="s">
        <v>2</v>
      </c>
      <c r="B3" s="58">
        <v>42035</v>
      </c>
      <c r="C3" s="58">
        <v>42063</v>
      </c>
      <c r="D3" s="58">
        <v>42094</v>
      </c>
      <c r="E3" s="58">
        <v>42124</v>
      </c>
      <c r="F3" s="137">
        <v>42155</v>
      </c>
      <c r="G3" s="137">
        <v>42185</v>
      </c>
      <c r="H3" s="137">
        <v>42216</v>
      </c>
      <c r="I3" s="138">
        <v>42247</v>
      </c>
      <c r="J3" s="139">
        <v>42277</v>
      </c>
      <c r="K3" s="140">
        <v>42308</v>
      </c>
      <c r="L3" s="140">
        <v>42336</v>
      </c>
      <c r="M3" s="140">
        <v>42361</v>
      </c>
      <c r="N3" s="59">
        <v>2014</v>
      </c>
      <c r="O3" s="122"/>
      <c r="P3" s="122"/>
      <c r="Q3" s="122"/>
      <c r="R3" s="122"/>
      <c r="S3" s="122"/>
      <c r="T3" s="122"/>
    </row>
    <row r="4" spans="1:20" x14ac:dyDescent="0.25">
      <c r="A4" s="144" t="s">
        <v>12</v>
      </c>
      <c r="B4" s="13"/>
      <c r="C4" s="13"/>
      <c r="D4" s="13"/>
      <c r="E4" s="13"/>
      <c r="F4" s="14"/>
      <c r="G4" s="14"/>
      <c r="H4" s="14"/>
      <c r="I4" s="14"/>
      <c r="J4" s="15"/>
      <c r="K4" s="16"/>
      <c r="L4" s="16"/>
      <c r="M4" s="16"/>
      <c r="N4" s="17"/>
      <c r="O4" s="122"/>
      <c r="P4" s="122"/>
      <c r="Q4" s="122"/>
      <c r="R4" s="122"/>
      <c r="S4" s="122"/>
      <c r="T4" s="122"/>
    </row>
    <row r="5" spans="1:20" ht="15.75" x14ac:dyDescent="0.25">
      <c r="A5" s="123">
        <v>8054662</v>
      </c>
      <c r="B5" s="18"/>
      <c r="C5" s="18"/>
      <c r="D5" s="19"/>
      <c r="E5" s="18"/>
      <c r="F5" s="19"/>
      <c r="G5" s="19"/>
      <c r="H5" s="19"/>
      <c r="I5" s="19"/>
      <c r="J5" s="20"/>
      <c r="K5" s="21"/>
      <c r="L5" s="21"/>
      <c r="M5" s="21"/>
      <c r="N5" s="22" t="s">
        <v>18</v>
      </c>
      <c r="O5" s="122"/>
      <c r="P5" s="122"/>
      <c r="Q5" s="122"/>
      <c r="R5" s="122"/>
      <c r="S5" s="122"/>
      <c r="T5" s="122"/>
    </row>
    <row r="6" spans="1:20" ht="15.75" x14ac:dyDescent="0.25">
      <c r="A6" s="1" t="s">
        <v>7</v>
      </c>
      <c r="B6" s="23"/>
      <c r="C6" s="23"/>
      <c r="D6" s="24">
        <f>+D5-C5</f>
        <v>0</v>
      </c>
      <c r="E6" s="23"/>
      <c r="F6" s="24"/>
      <c r="G6" s="24">
        <f>+G5-F5</f>
        <v>0</v>
      </c>
      <c r="H6" s="24">
        <f t="shared" ref="H6:M6" si="0">+H5-G5</f>
        <v>0</v>
      </c>
      <c r="I6" s="24">
        <f t="shared" si="0"/>
        <v>0</v>
      </c>
      <c r="J6" s="25">
        <f t="shared" si="0"/>
        <v>0</v>
      </c>
      <c r="K6" s="25">
        <f t="shared" si="0"/>
        <v>0</v>
      </c>
      <c r="L6" s="25">
        <f t="shared" si="0"/>
        <v>0</v>
      </c>
      <c r="M6" s="25">
        <f t="shared" si="0"/>
        <v>0</v>
      </c>
      <c r="N6" s="22"/>
      <c r="O6" s="122"/>
      <c r="P6" s="122"/>
      <c r="Q6" s="122"/>
      <c r="R6" s="122"/>
      <c r="S6" s="122"/>
      <c r="T6" s="122"/>
    </row>
    <row r="7" spans="1:20" s="125" customFormat="1" ht="30" x14ac:dyDescent="0.25">
      <c r="A7" s="2" t="s">
        <v>8</v>
      </c>
      <c r="B7" s="26">
        <v>354</v>
      </c>
      <c r="C7" s="26">
        <v>299</v>
      </c>
      <c r="D7" s="27">
        <v>438</v>
      </c>
      <c r="E7" s="26">
        <v>382</v>
      </c>
      <c r="F7" s="27">
        <v>276</v>
      </c>
      <c r="G7" s="27">
        <v>299</v>
      </c>
      <c r="H7" s="27">
        <v>50</v>
      </c>
      <c r="I7" s="27">
        <v>35</v>
      </c>
      <c r="J7" s="28">
        <v>372</v>
      </c>
      <c r="K7" s="28">
        <v>396</v>
      </c>
      <c r="L7" s="28">
        <v>299</v>
      </c>
      <c r="M7" s="28">
        <v>298</v>
      </c>
      <c r="N7" s="22">
        <f>SUM(B7:M7)</f>
        <v>3498</v>
      </c>
      <c r="O7" s="124"/>
      <c r="P7" s="124"/>
      <c r="Q7" s="124"/>
      <c r="R7" s="124"/>
      <c r="S7" s="124"/>
      <c r="T7" s="124"/>
    </row>
    <row r="8" spans="1:20" s="125" customFormat="1" ht="30" x14ac:dyDescent="0.25">
      <c r="A8" s="3" t="s">
        <v>9</v>
      </c>
      <c r="B8" s="29"/>
      <c r="C8" s="29"/>
      <c r="D8" s="30">
        <f>+D6-D7</f>
        <v>-438</v>
      </c>
      <c r="E8" s="29"/>
      <c r="F8" s="30">
        <f>+F6-F7</f>
        <v>-276</v>
      </c>
      <c r="G8" s="30">
        <f t="shared" ref="G8:M8" si="1">+G6-G7</f>
        <v>-299</v>
      </c>
      <c r="H8" s="30">
        <f t="shared" si="1"/>
        <v>-50</v>
      </c>
      <c r="I8" s="30">
        <f t="shared" si="1"/>
        <v>-35</v>
      </c>
      <c r="J8" s="31">
        <f t="shared" si="1"/>
        <v>-372</v>
      </c>
      <c r="K8" s="32">
        <f t="shared" si="1"/>
        <v>-396</v>
      </c>
      <c r="L8" s="32">
        <f t="shared" si="1"/>
        <v>-299</v>
      </c>
      <c r="M8" s="32">
        <f t="shared" si="1"/>
        <v>-298</v>
      </c>
      <c r="N8" s="33">
        <f t="shared" ref="N8:N12" si="2">SUM(B8:M8)</f>
        <v>-2463</v>
      </c>
      <c r="O8" s="124"/>
      <c r="P8" s="124"/>
      <c r="Q8" s="124"/>
      <c r="R8" s="124"/>
      <c r="S8" s="124"/>
      <c r="T8" s="124"/>
    </row>
    <row r="9" spans="1:20" x14ac:dyDescent="0.25">
      <c r="A9" s="4" t="s">
        <v>4</v>
      </c>
      <c r="B9" s="34">
        <f>2234.53+8601.41</f>
        <v>10835.94</v>
      </c>
      <c r="C9" s="34">
        <v>9152.39</v>
      </c>
      <c r="D9" s="14">
        <v>13407.18</v>
      </c>
      <c r="E9" s="34">
        <v>11693.02</v>
      </c>
      <c r="F9" s="14">
        <v>8448.36</v>
      </c>
      <c r="G9" s="14">
        <v>9152.39</v>
      </c>
      <c r="H9" s="14">
        <v>1530.5</v>
      </c>
      <c r="I9" s="14">
        <v>1071.3499999999999</v>
      </c>
      <c r="J9" s="15">
        <v>11386.92</v>
      </c>
      <c r="K9" s="16">
        <v>12121.56</v>
      </c>
      <c r="L9" s="16">
        <v>9152.39</v>
      </c>
      <c r="M9" s="16">
        <v>9121.7800000000007</v>
      </c>
      <c r="N9" s="22">
        <f t="shared" si="2"/>
        <v>107073.78</v>
      </c>
      <c r="O9" s="122"/>
      <c r="P9" s="122"/>
      <c r="Q9" s="122"/>
      <c r="R9" s="122"/>
      <c r="S9" s="122"/>
      <c r="T9" s="122"/>
    </row>
    <row r="10" spans="1:20" x14ac:dyDescent="0.25">
      <c r="A10" s="4" t="s">
        <v>5</v>
      </c>
      <c r="B10" s="34">
        <f>2844.08+10947.76</f>
        <v>13791.84</v>
      </c>
      <c r="C10" s="34">
        <v>11649.04</v>
      </c>
      <c r="D10" s="14">
        <v>17064.48</v>
      </c>
      <c r="E10" s="34">
        <v>14882.72</v>
      </c>
      <c r="F10" s="14">
        <v>10752.96</v>
      </c>
      <c r="G10" s="14">
        <v>11649.04</v>
      </c>
      <c r="H10" s="14">
        <v>1948</v>
      </c>
      <c r="I10" s="14">
        <v>1363.6</v>
      </c>
      <c r="J10" s="15">
        <v>14493.12</v>
      </c>
      <c r="K10" s="16">
        <v>15428.16</v>
      </c>
      <c r="L10" s="16">
        <v>11649.04</v>
      </c>
      <c r="M10" s="16">
        <v>11610.08</v>
      </c>
      <c r="N10" s="22">
        <f t="shared" si="2"/>
        <v>136282.08000000002</v>
      </c>
      <c r="O10" s="122"/>
      <c r="P10" s="122"/>
      <c r="Q10" s="122"/>
      <c r="R10" s="122"/>
      <c r="S10" s="122"/>
      <c r="T10" s="122"/>
    </row>
    <row r="11" spans="1:20" x14ac:dyDescent="0.25">
      <c r="A11" s="5" t="s">
        <v>16</v>
      </c>
      <c r="B11" s="35">
        <f t="shared" ref="B11:F11" si="3">SUM(B9:B10)</f>
        <v>24627.78</v>
      </c>
      <c r="C11" s="35">
        <f t="shared" si="3"/>
        <v>20801.43</v>
      </c>
      <c r="D11" s="35">
        <f t="shared" si="3"/>
        <v>30471.66</v>
      </c>
      <c r="E11" s="35">
        <f t="shared" si="3"/>
        <v>26575.739999999998</v>
      </c>
      <c r="F11" s="35">
        <f t="shared" si="3"/>
        <v>19201.32</v>
      </c>
      <c r="G11" s="35">
        <f>SUM(G9:G10)</f>
        <v>20801.43</v>
      </c>
      <c r="H11" s="35">
        <f t="shared" ref="H11:M11" si="4">SUM(H9:H10)</f>
        <v>3478.5</v>
      </c>
      <c r="I11" s="35">
        <f t="shared" si="4"/>
        <v>2434.9499999999998</v>
      </c>
      <c r="J11" s="36">
        <f t="shared" si="4"/>
        <v>25880.04</v>
      </c>
      <c r="K11" s="37">
        <f t="shared" si="4"/>
        <v>27549.72</v>
      </c>
      <c r="L11" s="37">
        <f t="shared" si="4"/>
        <v>20801.43</v>
      </c>
      <c r="M11" s="37">
        <f t="shared" si="4"/>
        <v>20731.86</v>
      </c>
      <c r="N11" s="33">
        <f t="shared" si="2"/>
        <v>243355.86</v>
      </c>
      <c r="O11" s="122"/>
      <c r="P11" s="122"/>
      <c r="Q11" s="122"/>
      <c r="R11" s="122"/>
      <c r="S11" s="122"/>
      <c r="T11" s="122"/>
    </row>
    <row r="12" spans="1:20" ht="30" x14ac:dyDescent="0.25">
      <c r="A12" s="6" t="s">
        <v>6</v>
      </c>
      <c r="B12" s="38">
        <f t="shared" ref="B12:F12" si="5">+B11*1.15</f>
        <v>28321.946999999996</v>
      </c>
      <c r="C12" s="38">
        <f t="shared" si="5"/>
        <v>23921.644499999999</v>
      </c>
      <c r="D12" s="38">
        <f t="shared" si="5"/>
        <v>35042.409</v>
      </c>
      <c r="E12" s="38">
        <f t="shared" si="5"/>
        <v>30562.100999999995</v>
      </c>
      <c r="F12" s="38">
        <f t="shared" si="5"/>
        <v>22081.517999999996</v>
      </c>
      <c r="G12" s="38">
        <f>+G11*1.15</f>
        <v>23921.644499999999</v>
      </c>
      <c r="H12" s="38">
        <f t="shared" ref="H12:M12" si="6">+H11*1.15</f>
        <v>4000.2749999999996</v>
      </c>
      <c r="I12" s="38">
        <f t="shared" si="6"/>
        <v>2800.1924999999997</v>
      </c>
      <c r="J12" s="39">
        <f t="shared" si="6"/>
        <v>29762.045999999998</v>
      </c>
      <c r="K12" s="40">
        <f t="shared" si="6"/>
        <v>31682.178</v>
      </c>
      <c r="L12" s="40">
        <f t="shared" si="6"/>
        <v>23921.644499999999</v>
      </c>
      <c r="M12" s="40">
        <f t="shared" si="6"/>
        <v>23841.638999999999</v>
      </c>
      <c r="N12" s="33">
        <f t="shared" si="2"/>
        <v>279859.239</v>
      </c>
      <c r="O12" s="122"/>
      <c r="P12" s="122"/>
      <c r="Q12" s="122"/>
      <c r="R12" s="122"/>
      <c r="S12" s="122"/>
      <c r="T12" s="122"/>
    </row>
    <row r="13" spans="1:20" x14ac:dyDescent="0.25">
      <c r="A13" s="7" t="s">
        <v>10</v>
      </c>
      <c r="B13" s="41">
        <v>5150012185</v>
      </c>
      <c r="C13" s="41">
        <v>5150023418</v>
      </c>
      <c r="D13" s="41">
        <v>5150034247</v>
      </c>
      <c r="E13" s="41">
        <v>5150046729</v>
      </c>
      <c r="F13" s="41">
        <v>5150058143</v>
      </c>
      <c r="G13" s="41">
        <v>5150069838</v>
      </c>
      <c r="H13" s="41">
        <v>5150082614</v>
      </c>
      <c r="I13" s="41">
        <v>5150094288</v>
      </c>
      <c r="J13" s="146">
        <v>5150105663</v>
      </c>
      <c r="K13" s="147">
        <v>5150118827</v>
      </c>
      <c r="L13" s="147">
        <v>5150130369</v>
      </c>
      <c r="M13" s="147">
        <v>5150142734</v>
      </c>
      <c r="N13" s="22"/>
      <c r="O13" s="122"/>
      <c r="P13" s="122"/>
      <c r="Q13" s="122"/>
      <c r="R13" s="122"/>
      <c r="S13" s="122"/>
      <c r="T13" s="122"/>
    </row>
    <row r="14" spans="1:20" x14ac:dyDescent="0.25">
      <c r="A14" s="8" t="s">
        <v>14</v>
      </c>
      <c r="B14" s="145">
        <v>41997</v>
      </c>
      <c r="C14" s="145">
        <v>42036</v>
      </c>
      <c r="D14" s="42">
        <v>42064</v>
      </c>
      <c r="E14" s="42">
        <v>42095</v>
      </c>
      <c r="F14" s="42">
        <v>42125</v>
      </c>
      <c r="G14" s="42">
        <v>42156</v>
      </c>
      <c r="H14" s="42">
        <v>42186</v>
      </c>
      <c r="I14" s="42">
        <v>42217</v>
      </c>
      <c r="J14" s="43">
        <v>42248</v>
      </c>
      <c r="K14" s="44">
        <v>42278</v>
      </c>
      <c r="L14" s="44">
        <v>42309</v>
      </c>
      <c r="M14" s="44">
        <v>42339</v>
      </c>
      <c r="N14" s="22"/>
      <c r="O14" s="122"/>
      <c r="P14" s="122"/>
      <c r="Q14" s="122"/>
      <c r="R14" s="122"/>
      <c r="S14" s="122"/>
      <c r="T14" s="122"/>
    </row>
    <row r="15" spans="1:20" x14ac:dyDescent="0.25">
      <c r="A15" s="9" t="s">
        <v>13</v>
      </c>
      <c r="B15" s="145">
        <v>42035</v>
      </c>
      <c r="C15" s="145">
        <v>42063</v>
      </c>
      <c r="D15" s="42">
        <v>42094</v>
      </c>
      <c r="E15" s="42">
        <v>42124</v>
      </c>
      <c r="F15" s="42">
        <v>42155</v>
      </c>
      <c r="G15" s="42">
        <v>42185</v>
      </c>
      <c r="H15" s="42">
        <v>42216</v>
      </c>
      <c r="I15" s="42">
        <v>42247</v>
      </c>
      <c r="J15" s="43">
        <v>42277</v>
      </c>
      <c r="K15" s="44">
        <v>42308</v>
      </c>
      <c r="L15" s="44">
        <v>42338</v>
      </c>
      <c r="M15" s="44">
        <v>42369</v>
      </c>
      <c r="N15" s="22"/>
      <c r="O15" s="122"/>
      <c r="P15" s="122"/>
      <c r="Q15" s="122"/>
      <c r="R15" s="122"/>
      <c r="S15" s="122"/>
      <c r="T15" s="122"/>
    </row>
    <row r="16" spans="1:20" ht="30" x14ac:dyDescent="0.25">
      <c r="A16" s="10" t="s">
        <v>11</v>
      </c>
      <c r="B16" s="45">
        <v>42035</v>
      </c>
      <c r="C16" s="45">
        <v>42063</v>
      </c>
      <c r="D16" s="45">
        <v>42094</v>
      </c>
      <c r="E16" s="45">
        <v>42124</v>
      </c>
      <c r="F16" s="42">
        <v>42155</v>
      </c>
      <c r="G16" s="42">
        <v>42185</v>
      </c>
      <c r="H16" s="42">
        <v>42216</v>
      </c>
      <c r="I16" s="42">
        <v>42247</v>
      </c>
      <c r="J16" s="43">
        <v>42277</v>
      </c>
      <c r="K16" s="44">
        <v>42308</v>
      </c>
      <c r="L16" s="44">
        <v>42338</v>
      </c>
      <c r="M16" s="44">
        <v>42369</v>
      </c>
      <c r="N16" s="22"/>
      <c r="O16" s="122"/>
      <c r="P16" s="122"/>
      <c r="Q16" s="122"/>
      <c r="R16" s="122"/>
      <c r="S16" s="122"/>
      <c r="T16" s="122"/>
    </row>
    <row r="17" spans="1:20" x14ac:dyDescent="0.25">
      <c r="A17" s="60"/>
      <c r="B17" s="34"/>
      <c r="C17" s="34"/>
      <c r="D17" s="34"/>
      <c r="E17" s="34"/>
      <c r="F17" s="42"/>
      <c r="G17" s="42"/>
      <c r="H17" s="14"/>
      <c r="I17" s="14"/>
      <c r="J17" s="43"/>
      <c r="K17" s="16"/>
      <c r="L17" s="44"/>
      <c r="M17" s="44"/>
      <c r="N17" s="22"/>
      <c r="O17" s="122"/>
      <c r="P17" s="122"/>
      <c r="Q17" s="122"/>
      <c r="R17" s="122"/>
      <c r="S17" s="122"/>
      <c r="T17" s="122"/>
    </row>
    <row r="18" spans="1:20" x14ac:dyDescent="0.25">
      <c r="A18" s="126" t="s">
        <v>15</v>
      </c>
      <c r="B18" s="34">
        <v>40.341999999999999</v>
      </c>
      <c r="C18" s="34">
        <v>36.438000000000002</v>
      </c>
      <c r="D18" s="114">
        <v>40.341999999999999</v>
      </c>
      <c r="E18" s="114">
        <v>39.040999999999997</v>
      </c>
      <c r="F18" s="61">
        <v>40.341999999999999</v>
      </c>
      <c r="G18" s="61">
        <v>39.040999999999997</v>
      </c>
      <c r="H18" s="61">
        <v>40.341999999999999</v>
      </c>
      <c r="I18" s="61">
        <v>40.341999999999999</v>
      </c>
      <c r="J18" s="62">
        <v>39.040999999999997</v>
      </c>
      <c r="K18" s="63">
        <v>40.341999999999999</v>
      </c>
      <c r="L18" s="63">
        <v>39.040999999999997</v>
      </c>
      <c r="M18" s="63">
        <v>40.341999999999999</v>
      </c>
      <c r="N18" s="22">
        <f>SUM(B18:M18)</f>
        <v>474.99599999999992</v>
      </c>
      <c r="O18" s="122"/>
      <c r="P18" s="122"/>
      <c r="Q18" s="122"/>
      <c r="R18" s="122"/>
      <c r="S18" s="122"/>
      <c r="T18" s="122"/>
    </row>
    <row r="19" spans="1:20" x14ac:dyDescent="0.25">
      <c r="A19" s="11" t="s">
        <v>16</v>
      </c>
      <c r="B19" s="34">
        <v>1571.72</v>
      </c>
      <c r="C19" s="34">
        <v>1419.62</v>
      </c>
      <c r="D19" s="114">
        <v>1571.72</v>
      </c>
      <c r="E19" s="114">
        <v>1521.04</v>
      </c>
      <c r="F19" s="61">
        <v>1571.72</v>
      </c>
      <c r="G19" s="61">
        <v>1521.04</v>
      </c>
      <c r="H19" s="61">
        <v>1571.72</v>
      </c>
      <c r="I19" s="61">
        <v>1571.72</v>
      </c>
      <c r="J19" s="62">
        <v>1521.04</v>
      </c>
      <c r="K19" s="63">
        <v>1571.72</v>
      </c>
      <c r="L19" s="63">
        <v>1521.04</v>
      </c>
      <c r="M19" s="63">
        <v>1571.72</v>
      </c>
      <c r="N19" s="22">
        <f t="shared" ref="N19:N20" si="7">SUM(B19:M19)</f>
        <v>18505.82</v>
      </c>
      <c r="O19" s="122"/>
      <c r="P19" s="122"/>
      <c r="Q19" s="122"/>
      <c r="R19" s="122"/>
      <c r="S19" s="122"/>
      <c r="T19" s="122"/>
    </row>
    <row r="20" spans="1:20" ht="14.25" customHeight="1" x14ac:dyDescent="0.25">
      <c r="A20" s="6" t="s">
        <v>6</v>
      </c>
      <c r="B20" s="38">
        <f t="shared" ref="B20:M20" si="8">+B19*1.15</f>
        <v>1807.4779999999998</v>
      </c>
      <c r="C20" s="38">
        <f t="shared" si="8"/>
        <v>1632.5629999999996</v>
      </c>
      <c r="D20" s="38">
        <f t="shared" si="8"/>
        <v>1807.4779999999998</v>
      </c>
      <c r="E20" s="38">
        <f t="shared" si="8"/>
        <v>1749.1959999999999</v>
      </c>
      <c r="F20" s="38">
        <f t="shared" si="8"/>
        <v>1807.4779999999998</v>
      </c>
      <c r="G20" s="38">
        <f t="shared" si="8"/>
        <v>1749.1959999999999</v>
      </c>
      <c r="H20" s="38">
        <f t="shared" si="8"/>
        <v>1807.4779999999998</v>
      </c>
      <c r="I20" s="38">
        <f t="shared" si="8"/>
        <v>1807.4779999999998</v>
      </c>
      <c r="J20" s="38">
        <f t="shared" si="8"/>
        <v>1749.1959999999999</v>
      </c>
      <c r="K20" s="38">
        <f t="shared" si="8"/>
        <v>1807.4779999999998</v>
      </c>
      <c r="L20" s="38">
        <f t="shared" si="8"/>
        <v>1749.1959999999999</v>
      </c>
      <c r="M20" s="38">
        <f t="shared" si="8"/>
        <v>1807.4779999999998</v>
      </c>
      <c r="N20" s="22">
        <f t="shared" si="7"/>
        <v>21281.692999999996</v>
      </c>
      <c r="O20" s="122"/>
      <c r="P20" s="122"/>
      <c r="Q20" s="122"/>
      <c r="R20" s="122"/>
      <c r="S20" s="122"/>
      <c r="T20" s="122"/>
    </row>
    <row r="21" spans="1:20" x14ac:dyDescent="0.25">
      <c r="A21" s="7" t="s">
        <v>10</v>
      </c>
      <c r="B21" s="41">
        <v>5150011723</v>
      </c>
      <c r="C21" s="41">
        <v>5150022943</v>
      </c>
      <c r="D21" s="41">
        <v>5150033850</v>
      </c>
      <c r="E21" s="41">
        <v>5150046392</v>
      </c>
      <c r="F21" s="64">
        <v>5150057783</v>
      </c>
      <c r="G21" s="64">
        <v>5150069493</v>
      </c>
      <c r="H21" s="64">
        <v>5150082276</v>
      </c>
      <c r="I21" s="64">
        <v>5150093926</v>
      </c>
      <c r="J21" s="65">
        <v>5150105283</v>
      </c>
      <c r="K21" s="66">
        <v>5150118134</v>
      </c>
      <c r="L21" s="66">
        <v>5150129988</v>
      </c>
      <c r="M21" s="66">
        <v>5150141241</v>
      </c>
      <c r="N21" s="22"/>
      <c r="O21" s="122"/>
      <c r="P21" s="122"/>
      <c r="Q21" s="122"/>
      <c r="R21" s="122"/>
      <c r="S21" s="122"/>
      <c r="T21" s="122"/>
    </row>
    <row r="22" spans="1:20" x14ac:dyDescent="0.25">
      <c r="A22" s="8" t="s">
        <v>14</v>
      </c>
      <c r="B22" s="68">
        <v>42005</v>
      </c>
      <c r="C22" s="68">
        <v>42036</v>
      </c>
      <c r="D22" s="68">
        <v>42064</v>
      </c>
      <c r="E22" s="68">
        <v>42095</v>
      </c>
      <c r="F22" s="68">
        <v>42125</v>
      </c>
      <c r="G22" s="68">
        <v>42156</v>
      </c>
      <c r="H22" s="68">
        <v>42186</v>
      </c>
      <c r="I22" s="68">
        <v>42217</v>
      </c>
      <c r="J22" s="69">
        <v>42248</v>
      </c>
      <c r="K22" s="70">
        <v>42278</v>
      </c>
      <c r="L22" s="70">
        <v>42309</v>
      </c>
      <c r="M22" s="70">
        <v>42339</v>
      </c>
      <c r="N22" s="22"/>
      <c r="O22" s="122"/>
      <c r="P22" s="122"/>
      <c r="Q22" s="122"/>
      <c r="R22" s="122"/>
      <c r="S22" s="122"/>
      <c r="T22" s="122"/>
    </row>
    <row r="23" spans="1:20" x14ac:dyDescent="0.25">
      <c r="A23" s="9" t="s">
        <v>13</v>
      </c>
      <c r="B23" s="71">
        <v>42035</v>
      </c>
      <c r="C23" s="71">
        <v>42063</v>
      </c>
      <c r="D23" s="71">
        <v>42094</v>
      </c>
      <c r="E23" s="71">
        <v>42124</v>
      </c>
      <c r="F23" s="71">
        <v>42155</v>
      </c>
      <c r="G23" s="71">
        <v>42185</v>
      </c>
      <c r="H23" s="71">
        <v>42216</v>
      </c>
      <c r="I23" s="72">
        <v>42246</v>
      </c>
      <c r="J23" s="72">
        <v>42277</v>
      </c>
      <c r="K23" s="72">
        <v>42308</v>
      </c>
      <c r="L23" s="72">
        <v>42336</v>
      </c>
      <c r="M23" s="72">
        <v>42361</v>
      </c>
      <c r="N23" s="22"/>
      <c r="O23" s="122"/>
      <c r="P23" s="122"/>
      <c r="Q23" s="122"/>
      <c r="R23" s="122"/>
      <c r="S23" s="122"/>
      <c r="T23" s="122"/>
    </row>
    <row r="24" spans="1:20" ht="30.75" thickBot="1" x14ac:dyDescent="0.3">
      <c r="A24" s="12" t="s">
        <v>11</v>
      </c>
      <c r="B24" s="73">
        <f>+B23</f>
        <v>42035</v>
      </c>
      <c r="C24" s="73">
        <f t="shared" ref="C24:M24" si="9">+C23</f>
        <v>42063</v>
      </c>
      <c r="D24" s="73">
        <f t="shared" si="9"/>
        <v>42094</v>
      </c>
      <c r="E24" s="73">
        <f t="shared" si="9"/>
        <v>42124</v>
      </c>
      <c r="F24" s="73">
        <f t="shared" si="9"/>
        <v>42155</v>
      </c>
      <c r="G24" s="73">
        <f t="shared" si="9"/>
        <v>42185</v>
      </c>
      <c r="H24" s="73">
        <f t="shared" si="9"/>
        <v>42216</v>
      </c>
      <c r="I24" s="73">
        <f t="shared" si="9"/>
        <v>42246</v>
      </c>
      <c r="J24" s="73">
        <f t="shared" si="9"/>
        <v>42277</v>
      </c>
      <c r="K24" s="73">
        <f t="shared" si="9"/>
        <v>42308</v>
      </c>
      <c r="L24" s="73">
        <f t="shared" si="9"/>
        <v>42336</v>
      </c>
      <c r="M24" s="73">
        <f t="shared" si="9"/>
        <v>42361</v>
      </c>
      <c r="N24" s="53"/>
      <c r="O24" s="122"/>
      <c r="P24" s="122"/>
      <c r="Q24" s="122"/>
      <c r="R24" s="122"/>
      <c r="S24" s="122"/>
      <c r="T24" s="122"/>
    </row>
    <row r="25" spans="1:20" ht="15.75" thickBot="1" x14ac:dyDescent="0.3">
      <c r="A25" s="127"/>
      <c r="B25" s="128"/>
      <c r="C25" s="128"/>
      <c r="D25" s="128"/>
      <c r="E25" s="128"/>
      <c r="F25" s="129"/>
      <c r="G25" s="129"/>
      <c r="H25" s="130"/>
      <c r="I25" s="130"/>
      <c r="J25" s="129"/>
      <c r="K25" s="130"/>
      <c r="L25" s="129"/>
      <c r="M25" s="129"/>
      <c r="N25" s="131"/>
      <c r="O25" s="122"/>
      <c r="P25" s="122"/>
      <c r="Q25" s="122"/>
      <c r="R25" s="122"/>
      <c r="S25" s="122"/>
      <c r="T25" s="122"/>
    </row>
    <row r="26" spans="1:20" ht="15.75" thickBot="1" x14ac:dyDescent="0.3">
      <c r="A26" s="120" t="s">
        <v>3</v>
      </c>
      <c r="B26" s="120"/>
      <c r="C26" s="120"/>
      <c r="D26" s="120"/>
      <c r="E26" s="120"/>
      <c r="N26" s="121" t="s">
        <v>17</v>
      </c>
      <c r="O26" s="132"/>
      <c r="P26" s="122"/>
      <c r="Q26" s="122"/>
      <c r="R26" s="122"/>
      <c r="S26" s="122"/>
      <c r="T26" s="122"/>
    </row>
    <row r="27" spans="1:20" x14ac:dyDescent="0.25">
      <c r="A27" s="57" t="s">
        <v>2</v>
      </c>
      <c r="B27" s="58">
        <v>42035</v>
      </c>
      <c r="C27" s="58">
        <v>42063</v>
      </c>
      <c r="D27" s="58">
        <v>42094</v>
      </c>
      <c r="E27" s="58">
        <v>42124</v>
      </c>
      <c r="F27" s="137">
        <v>42155</v>
      </c>
      <c r="G27" s="137">
        <v>42185</v>
      </c>
      <c r="H27" s="137">
        <v>42216</v>
      </c>
      <c r="I27" s="138">
        <v>42247</v>
      </c>
      <c r="J27" s="139">
        <v>42277</v>
      </c>
      <c r="K27" s="140">
        <v>42308</v>
      </c>
      <c r="L27" s="140">
        <v>42336</v>
      </c>
      <c r="M27" s="140">
        <v>42361</v>
      </c>
      <c r="N27" s="59">
        <v>2015</v>
      </c>
      <c r="O27" s="132"/>
      <c r="P27" s="122"/>
      <c r="Q27" s="122"/>
      <c r="R27" s="122"/>
      <c r="S27" s="122"/>
      <c r="T27" s="122"/>
    </row>
    <row r="28" spans="1:20" x14ac:dyDescent="0.25">
      <c r="A28" s="142" t="s">
        <v>20</v>
      </c>
      <c r="B28" s="14"/>
      <c r="C28" s="14"/>
      <c r="D28" s="14"/>
      <c r="E28" s="14"/>
      <c r="F28" s="14"/>
      <c r="G28" s="14"/>
      <c r="H28" s="14"/>
      <c r="I28" s="14"/>
      <c r="J28" s="15"/>
      <c r="K28" s="16"/>
      <c r="L28" s="16"/>
      <c r="M28" s="16"/>
      <c r="N28" s="56"/>
      <c r="O28" s="132"/>
      <c r="P28" s="122"/>
      <c r="Q28" s="122"/>
      <c r="R28" s="122"/>
      <c r="S28" s="122"/>
      <c r="T28" s="122"/>
    </row>
    <row r="29" spans="1:20" x14ac:dyDescent="0.25">
      <c r="A29" s="54">
        <v>1045110019</v>
      </c>
      <c r="B29" s="55"/>
      <c r="C29" s="55"/>
      <c r="D29" s="55"/>
      <c r="E29" s="55"/>
      <c r="F29" s="19"/>
      <c r="G29" s="19"/>
      <c r="H29" s="19"/>
      <c r="I29" s="19"/>
      <c r="J29" s="20"/>
      <c r="K29" s="21"/>
      <c r="L29" s="21"/>
      <c r="M29" s="21"/>
      <c r="N29" s="116" t="s">
        <v>18</v>
      </c>
      <c r="O29" s="132"/>
      <c r="P29" s="122"/>
      <c r="Q29" s="122"/>
      <c r="R29" s="122"/>
      <c r="S29" s="122"/>
      <c r="T29" s="122"/>
    </row>
    <row r="30" spans="1:20" ht="15.75" x14ac:dyDescent="0.25">
      <c r="A30" s="1" t="s">
        <v>7</v>
      </c>
      <c r="B30" s="23"/>
      <c r="C30" s="23"/>
      <c r="D30" s="24">
        <f>+D29-C29</f>
        <v>0</v>
      </c>
      <c r="E30" s="23"/>
      <c r="F30" s="24"/>
      <c r="G30" s="24">
        <f>+G29-F29</f>
        <v>0</v>
      </c>
      <c r="H30" s="24"/>
      <c r="I30" s="24">
        <f t="shared" ref="I30:M30" si="10">+I29-H29</f>
        <v>0</v>
      </c>
      <c r="J30" s="25">
        <f t="shared" si="10"/>
        <v>0</v>
      </c>
      <c r="K30" s="25">
        <f t="shared" si="10"/>
        <v>0</v>
      </c>
      <c r="L30" s="25">
        <f t="shared" si="10"/>
        <v>0</v>
      </c>
      <c r="M30" s="25">
        <f t="shared" si="10"/>
        <v>0</v>
      </c>
      <c r="N30" s="22"/>
      <c r="O30" s="132"/>
      <c r="P30" s="122"/>
      <c r="Q30" s="122"/>
      <c r="R30" s="122"/>
      <c r="S30" s="122"/>
      <c r="T30" s="122"/>
    </row>
    <row r="31" spans="1:20" ht="30" x14ac:dyDescent="0.25">
      <c r="A31" s="2" t="s">
        <v>8</v>
      </c>
      <c r="B31" s="26">
        <f>47+184</f>
        <v>231</v>
      </c>
      <c r="C31" s="26">
        <v>187</v>
      </c>
      <c r="D31" s="27">
        <v>267</v>
      </c>
      <c r="E31" s="26">
        <v>215</v>
      </c>
      <c r="F31" s="27">
        <v>204</v>
      </c>
      <c r="G31" s="27">
        <v>196</v>
      </c>
      <c r="H31" s="27">
        <v>71</v>
      </c>
      <c r="I31" s="27">
        <v>54</v>
      </c>
      <c r="J31" s="28">
        <v>291</v>
      </c>
      <c r="K31" s="28">
        <v>410</v>
      </c>
      <c r="L31" s="28">
        <v>189</v>
      </c>
      <c r="M31" s="28">
        <v>177</v>
      </c>
      <c r="N31" s="22">
        <f>SUM(B31:M31)</f>
        <v>2492</v>
      </c>
      <c r="O31" s="132"/>
      <c r="P31" s="122"/>
      <c r="Q31" s="122"/>
      <c r="R31" s="122"/>
      <c r="S31" s="122"/>
      <c r="T31" s="122"/>
    </row>
    <row r="32" spans="1:20" ht="30" x14ac:dyDescent="0.25">
      <c r="A32" s="3" t="s">
        <v>9</v>
      </c>
      <c r="B32" s="29"/>
      <c r="C32" s="29"/>
      <c r="D32" s="30">
        <f>+D30-D31</f>
        <v>-267</v>
      </c>
      <c r="E32" s="29"/>
      <c r="F32" s="30">
        <f>+F30-F31</f>
        <v>-204</v>
      </c>
      <c r="G32" s="30">
        <f t="shared" ref="G32:M32" si="11">+G30-G31</f>
        <v>-196</v>
      </c>
      <c r="H32" s="30">
        <f t="shared" si="11"/>
        <v>-71</v>
      </c>
      <c r="I32" s="30">
        <f t="shared" si="11"/>
        <v>-54</v>
      </c>
      <c r="J32" s="31">
        <f t="shared" si="11"/>
        <v>-291</v>
      </c>
      <c r="K32" s="32">
        <f t="shared" si="11"/>
        <v>-410</v>
      </c>
      <c r="L32" s="32">
        <f t="shared" si="11"/>
        <v>-189</v>
      </c>
      <c r="M32" s="32">
        <f t="shared" si="11"/>
        <v>-177</v>
      </c>
      <c r="N32" s="33">
        <f t="shared" ref="N32:N36" si="12">SUM(B32:M32)</f>
        <v>-1859</v>
      </c>
      <c r="O32" s="132"/>
      <c r="P32" s="122"/>
      <c r="Q32" s="122"/>
      <c r="R32" s="122"/>
      <c r="S32" s="122"/>
      <c r="T32" s="122"/>
    </row>
    <row r="33" spans="1:20" x14ac:dyDescent="0.25">
      <c r="A33" s="4" t="s">
        <v>4</v>
      </c>
      <c r="B33" s="34">
        <f>1438.67+5632.24</f>
        <v>7070.91</v>
      </c>
      <c r="C33" s="34">
        <v>5724.07</v>
      </c>
      <c r="D33" s="14">
        <v>8172.87</v>
      </c>
      <c r="E33" s="34">
        <v>6581.15</v>
      </c>
      <c r="F33" s="14">
        <v>6244.44</v>
      </c>
      <c r="G33" s="14">
        <v>5999.56</v>
      </c>
      <c r="H33" s="14">
        <v>2173.31</v>
      </c>
      <c r="I33" s="14">
        <v>1652.94</v>
      </c>
      <c r="J33" s="15">
        <v>8907.51</v>
      </c>
      <c r="K33" s="16">
        <v>12550.1</v>
      </c>
      <c r="L33" s="16">
        <v>5785.29</v>
      </c>
      <c r="M33" s="16">
        <v>5417.97</v>
      </c>
      <c r="N33" s="22">
        <f t="shared" si="12"/>
        <v>76280.12</v>
      </c>
      <c r="O33" s="132"/>
      <c r="P33" s="122"/>
      <c r="Q33" s="122"/>
      <c r="R33" s="122"/>
      <c r="S33" s="122"/>
      <c r="T33" s="122"/>
    </row>
    <row r="34" spans="1:20" x14ac:dyDescent="0.25">
      <c r="A34" s="4" t="s">
        <v>5</v>
      </c>
      <c r="B34" s="34">
        <f>1831.12+7168.64</f>
        <v>8999.76</v>
      </c>
      <c r="C34" s="34">
        <v>7285.52</v>
      </c>
      <c r="D34" s="14">
        <v>10402.32</v>
      </c>
      <c r="E34" s="34">
        <v>8376.4</v>
      </c>
      <c r="F34" s="14">
        <v>7947.84</v>
      </c>
      <c r="G34" s="14">
        <v>7636.16</v>
      </c>
      <c r="H34" s="14">
        <v>2766.16</v>
      </c>
      <c r="I34" s="14">
        <v>2103.84</v>
      </c>
      <c r="J34" s="15">
        <v>11337.36</v>
      </c>
      <c r="K34" s="16">
        <v>15973.6</v>
      </c>
      <c r="L34" s="16">
        <v>7363.44</v>
      </c>
      <c r="M34" s="16">
        <v>6895.92</v>
      </c>
      <c r="N34" s="22">
        <f t="shared" si="12"/>
        <v>97088.320000000007</v>
      </c>
      <c r="O34" s="132"/>
      <c r="P34" s="122"/>
      <c r="Q34" s="122"/>
      <c r="R34" s="122"/>
      <c r="S34" s="122"/>
      <c r="T34" s="122"/>
    </row>
    <row r="35" spans="1:20" x14ac:dyDescent="0.25">
      <c r="A35" s="5" t="s">
        <v>16</v>
      </c>
      <c r="B35" s="35">
        <f t="shared" ref="B35:F35" si="13">SUM(B33:B34)</f>
        <v>16070.67</v>
      </c>
      <c r="C35" s="35">
        <f t="shared" si="13"/>
        <v>13009.59</v>
      </c>
      <c r="D35" s="35">
        <f t="shared" si="13"/>
        <v>18575.189999999999</v>
      </c>
      <c r="E35" s="35">
        <f t="shared" si="13"/>
        <v>14957.55</v>
      </c>
      <c r="F35" s="35">
        <f t="shared" si="13"/>
        <v>14192.279999999999</v>
      </c>
      <c r="G35" s="35">
        <f>SUM(G33:G34)</f>
        <v>13635.720000000001</v>
      </c>
      <c r="H35" s="35">
        <f t="shared" ref="H35:M35" si="14">SUM(H33:H34)</f>
        <v>4939.4699999999993</v>
      </c>
      <c r="I35" s="35">
        <f t="shared" si="14"/>
        <v>3756.78</v>
      </c>
      <c r="J35" s="36">
        <f t="shared" si="14"/>
        <v>20244.870000000003</v>
      </c>
      <c r="K35" s="37">
        <f t="shared" si="14"/>
        <v>28523.7</v>
      </c>
      <c r="L35" s="37">
        <f t="shared" si="14"/>
        <v>13148.73</v>
      </c>
      <c r="M35" s="37">
        <f t="shared" si="14"/>
        <v>12313.89</v>
      </c>
      <c r="N35" s="33">
        <f t="shared" si="12"/>
        <v>173368.44</v>
      </c>
      <c r="O35" s="132"/>
      <c r="P35" s="122"/>
      <c r="Q35" s="122"/>
      <c r="R35" s="122"/>
      <c r="S35" s="122"/>
      <c r="T35" s="122"/>
    </row>
    <row r="36" spans="1:20" ht="30" x14ac:dyDescent="0.25">
      <c r="A36" s="6" t="s">
        <v>6</v>
      </c>
      <c r="B36" s="38">
        <f t="shared" ref="B36:F36" si="15">+B35*1.15</f>
        <v>18481.270499999999</v>
      </c>
      <c r="C36" s="38">
        <f t="shared" si="15"/>
        <v>14961.028499999999</v>
      </c>
      <c r="D36" s="38">
        <f t="shared" si="15"/>
        <v>21361.468499999995</v>
      </c>
      <c r="E36" s="38">
        <f t="shared" si="15"/>
        <v>17201.182499999999</v>
      </c>
      <c r="F36" s="38">
        <f t="shared" si="15"/>
        <v>16321.121999999998</v>
      </c>
      <c r="G36" s="38">
        <f>+G35*1.15</f>
        <v>15681.078</v>
      </c>
      <c r="H36" s="38">
        <f t="shared" ref="H36:M36" si="16">+H35*1.15</f>
        <v>5680.3904999999986</v>
      </c>
      <c r="I36" s="38">
        <f t="shared" si="16"/>
        <v>4320.2969999999996</v>
      </c>
      <c r="J36" s="39">
        <f t="shared" si="16"/>
        <v>23281.6005</v>
      </c>
      <c r="K36" s="40">
        <f t="shared" si="16"/>
        <v>32802.254999999997</v>
      </c>
      <c r="L36" s="40">
        <f t="shared" si="16"/>
        <v>15121.039499999999</v>
      </c>
      <c r="M36" s="40">
        <f t="shared" si="16"/>
        <v>14160.973499999998</v>
      </c>
      <c r="N36" s="33">
        <f t="shared" si="12"/>
        <v>199373.70599999998</v>
      </c>
      <c r="O36" s="132"/>
      <c r="P36" s="122"/>
      <c r="Q36" s="122"/>
      <c r="R36" s="122"/>
      <c r="S36" s="122"/>
      <c r="T36" s="122"/>
    </row>
    <row r="37" spans="1:20" x14ac:dyDescent="0.25">
      <c r="A37" s="7" t="s">
        <v>10</v>
      </c>
      <c r="B37" s="41">
        <v>5150012186</v>
      </c>
      <c r="C37" s="41">
        <v>5150023419</v>
      </c>
      <c r="D37" s="41">
        <v>5150034248</v>
      </c>
      <c r="E37" s="41">
        <v>5150046730</v>
      </c>
      <c r="F37" s="41">
        <v>5150058144</v>
      </c>
      <c r="G37" s="41">
        <v>5150069839</v>
      </c>
      <c r="H37" s="41">
        <v>5150082615</v>
      </c>
      <c r="I37" s="41">
        <v>5150094289</v>
      </c>
      <c r="J37" s="146">
        <v>5150105664</v>
      </c>
      <c r="K37" s="147">
        <v>5150118828</v>
      </c>
      <c r="L37" s="147">
        <v>5150130370</v>
      </c>
      <c r="M37" s="147">
        <v>5150142735</v>
      </c>
      <c r="N37" s="22"/>
      <c r="O37" s="132"/>
      <c r="P37" s="122"/>
      <c r="Q37" s="122"/>
      <c r="R37" s="122"/>
      <c r="S37" s="122"/>
      <c r="T37" s="122"/>
    </row>
    <row r="38" spans="1:20" x14ac:dyDescent="0.25">
      <c r="A38" s="8" t="s">
        <v>14</v>
      </c>
      <c r="B38" s="42">
        <v>41997</v>
      </c>
      <c r="C38" s="42">
        <v>42036</v>
      </c>
      <c r="D38" s="42">
        <v>42064</v>
      </c>
      <c r="E38" s="42">
        <v>42095</v>
      </c>
      <c r="F38" s="42">
        <v>42125</v>
      </c>
      <c r="G38" s="42">
        <v>42156</v>
      </c>
      <c r="H38" s="42">
        <v>42186</v>
      </c>
      <c r="I38" s="42">
        <v>42217</v>
      </c>
      <c r="J38" s="43">
        <v>42248</v>
      </c>
      <c r="K38" s="44">
        <v>42278</v>
      </c>
      <c r="L38" s="44">
        <v>42309</v>
      </c>
      <c r="M38" s="44">
        <v>42339</v>
      </c>
      <c r="N38" s="22"/>
      <c r="O38" s="132"/>
      <c r="P38" s="122"/>
      <c r="Q38" s="122"/>
      <c r="R38" s="122"/>
      <c r="S38" s="122"/>
      <c r="T38" s="122"/>
    </row>
    <row r="39" spans="1:20" x14ac:dyDescent="0.25">
      <c r="A39" s="9" t="s">
        <v>13</v>
      </c>
      <c r="B39" s="42">
        <v>42035</v>
      </c>
      <c r="C39" s="42">
        <v>42063</v>
      </c>
      <c r="D39" s="42">
        <v>42094</v>
      </c>
      <c r="E39" s="42">
        <v>42124</v>
      </c>
      <c r="F39" s="42">
        <v>42155</v>
      </c>
      <c r="G39" s="42">
        <v>42185</v>
      </c>
      <c r="H39" s="42">
        <v>42216</v>
      </c>
      <c r="I39" s="42">
        <v>42247</v>
      </c>
      <c r="J39" s="43">
        <v>42277</v>
      </c>
      <c r="K39" s="44">
        <v>42308</v>
      </c>
      <c r="L39" s="44">
        <v>42338</v>
      </c>
      <c r="M39" s="44">
        <v>42369</v>
      </c>
      <c r="N39" s="22"/>
      <c r="O39" s="132"/>
      <c r="P39" s="122"/>
      <c r="Q39" s="122"/>
      <c r="R39" s="122"/>
      <c r="S39" s="122"/>
      <c r="T39" s="122"/>
    </row>
    <row r="40" spans="1:20" ht="30" x14ac:dyDescent="0.25">
      <c r="A40" s="10" t="s">
        <v>11</v>
      </c>
      <c r="B40" s="45">
        <v>42035</v>
      </c>
      <c r="C40" s="45">
        <v>42063</v>
      </c>
      <c r="D40" s="45">
        <v>42094</v>
      </c>
      <c r="E40" s="45">
        <v>42124</v>
      </c>
      <c r="F40" s="42">
        <v>42155</v>
      </c>
      <c r="G40" s="42">
        <v>42185</v>
      </c>
      <c r="H40" s="42">
        <v>42216</v>
      </c>
      <c r="I40" s="42">
        <v>42247</v>
      </c>
      <c r="J40" s="43">
        <v>42277</v>
      </c>
      <c r="K40" s="44">
        <v>42308</v>
      </c>
      <c r="L40" s="44">
        <v>42338</v>
      </c>
      <c r="M40" s="44">
        <v>42369</v>
      </c>
      <c r="N40" s="22"/>
      <c r="O40" s="132"/>
      <c r="P40" s="122"/>
      <c r="Q40" s="122"/>
      <c r="R40" s="122"/>
      <c r="S40" s="122"/>
      <c r="T40" s="122"/>
    </row>
    <row r="41" spans="1:20" x14ac:dyDescent="0.25">
      <c r="A41" s="60"/>
      <c r="B41" s="34"/>
      <c r="C41" s="34"/>
      <c r="D41" s="34"/>
      <c r="E41" s="34"/>
      <c r="F41" s="42"/>
      <c r="G41" s="42"/>
      <c r="H41" s="14"/>
      <c r="I41" s="14"/>
      <c r="J41" s="43"/>
      <c r="K41" s="16"/>
      <c r="L41" s="44"/>
      <c r="M41" s="44"/>
      <c r="N41" s="22"/>
      <c r="O41" s="132"/>
      <c r="P41" s="122"/>
      <c r="Q41" s="122"/>
      <c r="R41" s="122"/>
      <c r="S41" s="122"/>
      <c r="T41" s="122"/>
    </row>
    <row r="42" spans="1:20" x14ac:dyDescent="0.25">
      <c r="A42" s="126" t="s">
        <v>15</v>
      </c>
      <c r="B42" s="34">
        <v>35.756</v>
      </c>
      <c r="C42" s="34">
        <v>32.295999999999999</v>
      </c>
      <c r="D42" s="34">
        <v>35.756</v>
      </c>
      <c r="E42" s="34">
        <v>34.603000000000002</v>
      </c>
      <c r="F42" s="133">
        <v>35.756</v>
      </c>
      <c r="G42" s="133">
        <v>34.603000000000002</v>
      </c>
      <c r="H42" s="133">
        <v>35.756</v>
      </c>
      <c r="I42" s="133">
        <v>35.756</v>
      </c>
      <c r="J42" s="134">
        <v>34.603000000000002</v>
      </c>
      <c r="K42" s="135">
        <v>35.756</v>
      </c>
      <c r="L42" s="135">
        <v>34.603000000000002</v>
      </c>
      <c r="M42" s="135">
        <v>35.756</v>
      </c>
      <c r="N42" s="22">
        <f>SUM(B42:M42)</f>
        <v>421.00000000000011</v>
      </c>
      <c r="O42" s="132"/>
      <c r="P42" s="122"/>
      <c r="Q42" s="122"/>
      <c r="R42" s="122"/>
      <c r="S42" s="122"/>
      <c r="T42" s="122"/>
    </row>
    <row r="43" spans="1:20" x14ac:dyDescent="0.25">
      <c r="A43" s="11" t="s">
        <v>16</v>
      </c>
      <c r="B43" s="34">
        <v>1393.05</v>
      </c>
      <c r="C43" s="34">
        <v>1258.25</v>
      </c>
      <c r="D43" s="34">
        <v>1393.05</v>
      </c>
      <c r="E43" s="34">
        <v>1348.13</v>
      </c>
      <c r="F43" s="111">
        <v>1393.05</v>
      </c>
      <c r="G43" s="111">
        <v>1348.13</v>
      </c>
      <c r="H43" s="111">
        <v>1393.05</v>
      </c>
      <c r="I43" s="111">
        <v>1393.05</v>
      </c>
      <c r="J43" s="112">
        <v>1348.13</v>
      </c>
      <c r="K43" s="113">
        <v>1393.05</v>
      </c>
      <c r="L43" s="113">
        <v>1348.13</v>
      </c>
      <c r="M43" s="113">
        <v>1393.05</v>
      </c>
      <c r="N43" s="22">
        <f t="shared" ref="N43:N44" si="17">SUM(B43:M43)</f>
        <v>16402.12</v>
      </c>
      <c r="O43" s="132"/>
      <c r="P43" s="122"/>
      <c r="Q43" s="122"/>
      <c r="R43" s="122"/>
      <c r="S43" s="122"/>
      <c r="T43" s="122"/>
    </row>
    <row r="44" spans="1:20" ht="30" x14ac:dyDescent="0.25">
      <c r="A44" s="6" t="s">
        <v>6</v>
      </c>
      <c r="B44" s="38">
        <f t="shared" ref="B44:M44" si="18">+B43*1.15</f>
        <v>1602.0074999999999</v>
      </c>
      <c r="C44" s="38">
        <f t="shared" si="18"/>
        <v>1446.9875</v>
      </c>
      <c r="D44" s="38">
        <f t="shared" si="18"/>
        <v>1602.0074999999999</v>
      </c>
      <c r="E44" s="38">
        <f t="shared" si="18"/>
        <v>1550.3495</v>
      </c>
      <c r="F44" s="38">
        <f t="shared" si="18"/>
        <v>1602.0074999999999</v>
      </c>
      <c r="G44" s="38">
        <f t="shared" si="18"/>
        <v>1550.3495</v>
      </c>
      <c r="H44" s="38">
        <f t="shared" si="18"/>
        <v>1602.0074999999999</v>
      </c>
      <c r="I44" s="38">
        <f t="shared" si="18"/>
        <v>1602.0074999999999</v>
      </c>
      <c r="J44" s="38">
        <f t="shared" si="18"/>
        <v>1550.3495</v>
      </c>
      <c r="K44" s="38">
        <f t="shared" si="18"/>
        <v>1602.0074999999999</v>
      </c>
      <c r="L44" s="38">
        <f t="shared" si="18"/>
        <v>1550.3495</v>
      </c>
      <c r="M44" s="38">
        <f t="shared" si="18"/>
        <v>1602.0074999999999</v>
      </c>
      <c r="N44" s="22">
        <f t="shared" si="17"/>
        <v>18862.437999999998</v>
      </c>
      <c r="O44" s="132"/>
      <c r="P44" s="122"/>
      <c r="Q44" s="122"/>
      <c r="R44" s="122"/>
      <c r="S44" s="122"/>
      <c r="T44" s="122"/>
    </row>
    <row r="45" spans="1:20" x14ac:dyDescent="0.25">
      <c r="A45" s="7" t="s">
        <v>10</v>
      </c>
      <c r="B45" s="41">
        <v>5150011722</v>
      </c>
      <c r="C45" s="41">
        <v>5150022942</v>
      </c>
      <c r="D45" s="41">
        <v>5150033849</v>
      </c>
      <c r="E45" s="41">
        <v>5150046391</v>
      </c>
      <c r="F45" s="64">
        <v>5150057782</v>
      </c>
      <c r="G45" s="64">
        <v>5150069492</v>
      </c>
      <c r="H45" s="64">
        <v>5150082275</v>
      </c>
      <c r="I45" s="64">
        <v>5150093925</v>
      </c>
      <c r="J45" s="65">
        <v>5150105282</v>
      </c>
      <c r="K45" s="66">
        <v>5150118133</v>
      </c>
      <c r="L45" s="66">
        <v>5150129987</v>
      </c>
      <c r="M45" s="66">
        <v>5150141240</v>
      </c>
      <c r="N45" s="22"/>
      <c r="O45" s="132"/>
      <c r="P45" s="122"/>
      <c r="Q45" s="122"/>
      <c r="R45" s="122"/>
      <c r="S45" s="122"/>
      <c r="T45" s="122"/>
    </row>
    <row r="46" spans="1:20" x14ac:dyDescent="0.25">
      <c r="A46" s="8" t="s">
        <v>14</v>
      </c>
      <c r="B46" s="68">
        <v>42005</v>
      </c>
      <c r="C46" s="68">
        <v>42036</v>
      </c>
      <c r="D46" s="68">
        <v>42064</v>
      </c>
      <c r="E46" s="68">
        <v>42095</v>
      </c>
      <c r="F46" s="68">
        <v>42125</v>
      </c>
      <c r="G46" s="68">
        <v>42156</v>
      </c>
      <c r="H46" s="68">
        <v>42186</v>
      </c>
      <c r="I46" s="68">
        <v>42217</v>
      </c>
      <c r="J46" s="69">
        <v>42248</v>
      </c>
      <c r="K46" s="70">
        <v>42278</v>
      </c>
      <c r="L46" s="70">
        <v>42309</v>
      </c>
      <c r="M46" s="70">
        <v>42339</v>
      </c>
      <c r="N46" s="22"/>
      <c r="O46" s="132"/>
      <c r="P46" s="122"/>
      <c r="Q46" s="122"/>
      <c r="R46" s="122"/>
      <c r="S46" s="122"/>
      <c r="T46" s="122"/>
    </row>
    <row r="47" spans="1:20" x14ac:dyDescent="0.25">
      <c r="A47" s="9" t="s">
        <v>13</v>
      </c>
      <c r="B47" s="71">
        <v>42035</v>
      </c>
      <c r="C47" s="71">
        <v>42063</v>
      </c>
      <c r="D47" s="71">
        <v>42094</v>
      </c>
      <c r="E47" s="71">
        <v>42124</v>
      </c>
      <c r="F47" s="71">
        <v>42155</v>
      </c>
      <c r="G47" s="71">
        <v>42185</v>
      </c>
      <c r="H47" s="71">
        <v>42216</v>
      </c>
      <c r="I47" s="72">
        <v>42246</v>
      </c>
      <c r="J47" s="72">
        <v>42277</v>
      </c>
      <c r="K47" s="72">
        <v>42308</v>
      </c>
      <c r="L47" s="72">
        <v>42336</v>
      </c>
      <c r="M47" s="72">
        <v>42361</v>
      </c>
      <c r="N47" s="22"/>
      <c r="O47" s="132"/>
      <c r="P47" s="122"/>
      <c r="Q47" s="122"/>
      <c r="R47" s="122"/>
      <c r="S47" s="122"/>
      <c r="T47" s="122"/>
    </row>
    <row r="48" spans="1:20" ht="30.75" thickBot="1" x14ac:dyDescent="0.3">
      <c r="A48" s="12" t="s">
        <v>11</v>
      </c>
      <c r="B48" s="73">
        <f>+B47</f>
        <v>42035</v>
      </c>
      <c r="C48" s="73">
        <f t="shared" ref="C48:M48" si="19">+C47</f>
        <v>42063</v>
      </c>
      <c r="D48" s="73">
        <f t="shared" si="19"/>
        <v>42094</v>
      </c>
      <c r="E48" s="73">
        <f t="shared" si="19"/>
        <v>42124</v>
      </c>
      <c r="F48" s="73">
        <f t="shared" si="19"/>
        <v>42155</v>
      </c>
      <c r="G48" s="73">
        <f t="shared" si="19"/>
        <v>42185</v>
      </c>
      <c r="H48" s="73">
        <f t="shared" si="19"/>
        <v>42216</v>
      </c>
      <c r="I48" s="73">
        <f t="shared" si="19"/>
        <v>42246</v>
      </c>
      <c r="J48" s="73">
        <f t="shared" si="19"/>
        <v>42277</v>
      </c>
      <c r="K48" s="73">
        <f t="shared" si="19"/>
        <v>42308</v>
      </c>
      <c r="L48" s="73">
        <f t="shared" si="19"/>
        <v>42336</v>
      </c>
      <c r="M48" s="73">
        <f t="shared" si="19"/>
        <v>42361</v>
      </c>
      <c r="N48" s="53"/>
      <c r="O48" s="132"/>
      <c r="P48" s="122"/>
      <c r="Q48" s="122"/>
      <c r="R48" s="122"/>
      <c r="S48" s="122"/>
      <c r="T48" s="122"/>
    </row>
    <row r="49" spans="1:20" ht="15.75" thickBot="1" x14ac:dyDescent="0.3">
      <c r="A49" s="127"/>
      <c r="B49" s="128"/>
      <c r="C49" s="128"/>
      <c r="D49" s="128"/>
      <c r="E49" s="128"/>
      <c r="F49" s="129"/>
      <c r="G49" s="129"/>
      <c r="H49" s="130"/>
      <c r="I49" s="130"/>
      <c r="J49" s="129"/>
      <c r="K49" s="130"/>
      <c r="L49" s="129"/>
      <c r="M49" s="129"/>
      <c r="N49" s="131"/>
      <c r="O49" s="132"/>
      <c r="P49" s="122"/>
      <c r="Q49" s="122"/>
      <c r="R49" s="122"/>
      <c r="S49" s="122"/>
      <c r="T49" s="122"/>
    </row>
    <row r="50" spans="1:20" x14ac:dyDescent="0.25">
      <c r="A50" s="120" t="s">
        <v>3</v>
      </c>
      <c r="B50" s="120"/>
      <c r="C50" s="120"/>
      <c r="D50" s="120"/>
      <c r="E50" s="120"/>
      <c r="O50" s="132"/>
      <c r="P50" s="122"/>
      <c r="Q50" s="122"/>
      <c r="R50" s="122"/>
      <c r="S50" s="122"/>
      <c r="T50" s="122"/>
    </row>
    <row r="51" spans="1:20" ht="15.75" thickBot="1" x14ac:dyDescent="0.3">
      <c r="A51" s="141" t="s">
        <v>19</v>
      </c>
      <c r="B51" s="136"/>
      <c r="C51" s="136"/>
      <c r="D51" s="136"/>
      <c r="E51" s="136"/>
      <c r="N51" s="121" t="s">
        <v>17</v>
      </c>
      <c r="O51" s="132"/>
      <c r="P51" s="122"/>
      <c r="Q51" s="122"/>
      <c r="R51" s="122"/>
      <c r="S51" s="122"/>
      <c r="T51" s="122"/>
    </row>
    <row r="52" spans="1:20" x14ac:dyDescent="0.25">
      <c r="A52" s="57" t="s">
        <v>2</v>
      </c>
      <c r="B52" s="58">
        <v>42035</v>
      </c>
      <c r="C52" s="58">
        <v>42063</v>
      </c>
      <c r="D52" s="58">
        <v>42094</v>
      </c>
      <c r="E52" s="58">
        <v>42124</v>
      </c>
      <c r="F52" s="137">
        <v>42155</v>
      </c>
      <c r="G52" s="137">
        <v>42185</v>
      </c>
      <c r="H52" s="137">
        <v>42216</v>
      </c>
      <c r="I52" s="138">
        <v>42247</v>
      </c>
      <c r="J52" s="139">
        <v>42277</v>
      </c>
      <c r="K52" s="140">
        <v>42308</v>
      </c>
      <c r="L52" s="140">
        <v>42336</v>
      </c>
      <c r="M52" s="140">
        <v>42361</v>
      </c>
      <c r="N52" s="59">
        <v>2015</v>
      </c>
      <c r="O52" s="132"/>
      <c r="P52" s="122"/>
      <c r="Q52" s="122"/>
      <c r="R52" s="122"/>
      <c r="S52" s="122"/>
      <c r="T52" s="122"/>
    </row>
    <row r="53" spans="1:20" x14ac:dyDescent="0.25">
      <c r="A53" s="54">
        <v>908636300</v>
      </c>
      <c r="B53" s="74"/>
      <c r="C53" s="74"/>
      <c r="D53" s="74"/>
      <c r="E53" s="74"/>
      <c r="F53" s="75"/>
      <c r="G53" s="75"/>
      <c r="H53" s="75"/>
      <c r="I53" s="75"/>
      <c r="J53" s="76"/>
      <c r="K53" s="77"/>
      <c r="L53" s="77"/>
      <c r="M53" s="77"/>
      <c r="N53" s="115" t="s">
        <v>18</v>
      </c>
      <c r="O53" s="132"/>
      <c r="P53" s="122"/>
      <c r="Q53" s="122"/>
      <c r="R53" s="122"/>
      <c r="S53" s="122"/>
      <c r="T53" s="122"/>
    </row>
    <row r="54" spans="1:20" ht="15.75" x14ac:dyDescent="0.25">
      <c r="A54" s="1" t="s">
        <v>7</v>
      </c>
      <c r="B54" s="78"/>
      <c r="C54" s="78"/>
      <c r="D54" s="79">
        <f>+D53-C53</f>
        <v>0</v>
      </c>
      <c r="E54" s="78"/>
      <c r="F54" s="79"/>
      <c r="G54" s="79">
        <f>+G53-F53</f>
        <v>0</v>
      </c>
      <c r="H54" s="79"/>
      <c r="I54" s="79">
        <f t="shared" ref="I54:M54" si="20">+I53-H53</f>
        <v>0</v>
      </c>
      <c r="J54" s="80">
        <f t="shared" si="20"/>
        <v>0</v>
      </c>
      <c r="K54" s="80">
        <f t="shared" si="20"/>
        <v>0</v>
      </c>
      <c r="L54" s="80">
        <f t="shared" si="20"/>
        <v>0</v>
      </c>
      <c r="M54" s="80">
        <f t="shared" si="20"/>
        <v>0</v>
      </c>
      <c r="N54" s="107"/>
      <c r="O54" s="132"/>
      <c r="P54" s="122"/>
      <c r="Q54" s="122"/>
      <c r="R54" s="122"/>
      <c r="S54" s="122"/>
      <c r="T54" s="122"/>
    </row>
    <row r="55" spans="1:20" ht="30" x14ac:dyDescent="0.25">
      <c r="A55" s="2" t="s">
        <v>8</v>
      </c>
      <c r="B55" s="81">
        <f>93+362</f>
        <v>455</v>
      </c>
      <c r="C55" s="81">
        <v>362</v>
      </c>
      <c r="D55" s="82">
        <v>489</v>
      </c>
      <c r="E55" s="81">
        <v>409</v>
      </c>
      <c r="F55" s="82">
        <v>399</v>
      </c>
      <c r="G55" s="82">
        <v>30.61</v>
      </c>
      <c r="H55" s="82">
        <v>148</v>
      </c>
      <c r="I55" s="82">
        <v>70</v>
      </c>
      <c r="J55" s="83">
        <v>476</v>
      </c>
      <c r="K55" s="83">
        <v>589</v>
      </c>
      <c r="L55" s="83">
        <v>382</v>
      </c>
      <c r="M55" s="83">
        <v>350</v>
      </c>
      <c r="N55" s="107">
        <f>SUM(B55:M55)</f>
        <v>4159.6100000000006</v>
      </c>
      <c r="O55" s="132"/>
      <c r="P55" s="122"/>
      <c r="Q55" s="122"/>
      <c r="R55" s="122"/>
      <c r="S55" s="122"/>
      <c r="T55" s="122"/>
    </row>
    <row r="56" spans="1:20" ht="30" x14ac:dyDescent="0.25">
      <c r="A56" s="3" t="s">
        <v>9</v>
      </c>
      <c r="B56" s="84"/>
      <c r="C56" s="84"/>
      <c r="D56" s="85">
        <f>+D54-D55</f>
        <v>-489</v>
      </c>
      <c r="E56" s="84"/>
      <c r="F56" s="85">
        <f>+F54-F55</f>
        <v>-399</v>
      </c>
      <c r="G56" s="85">
        <f t="shared" ref="G56:M56" si="21">+G54-G55</f>
        <v>-30.61</v>
      </c>
      <c r="H56" s="85"/>
      <c r="I56" s="85">
        <f t="shared" si="21"/>
        <v>-70</v>
      </c>
      <c r="J56" s="86">
        <f t="shared" si="21"/>
        <v>-476</v>
      </c>
      <c r="K56" s="87">
        <f t="shared" si="21"/>
        <v>-589</v>
      </c>
      <c r="L56" s="87">
        <f t="shared" si="21"/>
        <v>-382</v>
      </c>
      <c r="M56" s="87">
        <f t="shared" si="21"/>
        <v>-350</v>
      </c>
      <c r="N56" s="108">
        <f t="shared" ref="N56:N60" si="22">SUM(B56:M56)</f>
        <v>-2785.61</v>
      </c>
      <c r="O56" s="132"/>
      <c r="P56" s="122"/>
      <c r="Q56" s="122"/>
      <c r="R56" s="122"/>
      <c r="S56" s="122"/>
      <c r="T56" s="122"/>
    </row>
    <row r="57" spans="1:20" x14ac:dyDescent="0.25">
      <c r="A57" s="4" t="s">
        <v>4</v>
      </c>
      <c r="B57" s="88">
        <f>2846.73+11080.82</f>
        <v>13927.55</v>
      </c>
      <c r="C57" s="88">
        <v>11080.82</v>
      </c>
      <c r="D57" s="89">
        <v>14968.29</v>
      </c>
      <c r="E57" s="88">
        <v>12519.49</v>
      </c>
      <c r="F57" s="89">
        <v>12213.39</v>
      </c>
      <c r="G57" s="89">
        <v>12488.88</v>
      </c>
      <c r="H57" s="89">
        <v>4530.28</v>
      </c>
      <c r="I57" s="89">
        <v>2142.6999999999998</v>
      </c>
      <c r="J57" s="90">
        <v>14570.36</v>
      </c>
      <c r="K57" s="91">
        <v>18029.29</v>
      </c>
      <c r="L57" s="91">
        <v>11693.02</v>
      </c>
      <c r="M57" s="91">
        <v>10713.5</v>
      </c>
      <c r="N57" s="107">
        <f t="shared" si="22"/>
        <v>138877.57</v>
      </c>
      <c r="O57" s="132"/>
      <c r="P57" s="122"/>
      <c r="Q57" s="122"/>
      <c r="R57" s="122"/>
      <c r="S57" s="122"/>
      <c r="T57" s="122"/>
    </row>
    <row r="58" spans="1:20" x14ac:dyDescent="0.25">
      <c r="A58" s="4" t="s">
        <v>5</v>
      </c>
      <c r="B58" s="88">
        <f>3623.28+14103.52</f>
        <v>17726.8</v>
      </c>
      <c r="C58" s="88">
        <v>14103.52</v>
      </c>
      <c r="D58" s="89">
        <v>19051.439999999999</v>
      </c>
      <c r="E58" s="88">
        <v>15934.64</v>
      </c>
      <c r="F58" s="89">
        <v>15545.04</v>
      </c>
      <c r="G58" s="89">
        <v>15895.68</v>
      </c>
      <c r="H58" s="89">
        <v>5766.08</v>
      </c>
      <c r="I58" s="89">
        <v>2727.2</v>
      </c>
      <c r="J58" s="90">
        <v>18544.96</v>
      </c>
      <c r="K58" s="91">
        <v>22947.439999999999</v>
      </c>
      <c r="L58" s="91">
        <v>14882.72</v>
      </c>
      <c r="M58" s="91">
        <v>13636</v>
      </c>
      <c r="N58" s="107">
        <f t="shared" si="22"/>
        <v>176761.52</v>
      </c>
      <c r="O58" s="132"/>
      <c r="P58" s="122"/>
      <c r="Q58" s="122"/>
      <c r="R58" s="122"/>
      <c r="S58" s="122"/>
      <c r="T58" s="122"/>
    </row>
    <row r="59" spans="1:20" x14ac:dyDescent="0.25">
      <c r="A59" s="5" t="s">
        <v>16</v>
      </c>
      <c r="B59" s="92">
        <f t="shared" ref="B59:F59" si="23">SUM(B57:B58)</f>
        <v>31654.35</v>
      </c>
      <c r="C59" s="92">
        <f t="shared" si="23"/>
        <v>25184.34</v>
      </c>
      <c r="D59" s="92">
        <f t="shared" si="23"/>
        <v>34019.729999999996</v>
      </c>
      <c r="E59" s="92">
        <f t="shared" si="23"/>
        <v>28454.129999999997</v>
      </c>
      <c r="F59" s="92">
        <f t="shared" si="23"/>
        <v>27758.43</v>
      </c>
      <c r="G59" s="92">
        <f>SUM(G57:G58)</f>
        <v>28384.559999999998</v>
      </c>
      <c r="H59" s="92">
        <f t="shared" ref="H59:M59" si="24">SUM(H57:H58)</f>
        <v>10296.36</v>
      </c>
      <c r="I59" s="92">
        <f t="shared" si="24"/>
        <v>4869.8999999999996</v>
      </c>
      <c r="J59" s="93">
        <f t="shared" si="24"/>
        <v>33115.32</v>
      </c>
      <c r="K59" s="94">
        <f t="shared" si="24"/>
        <v>40976.729999999996</v>
      </c>
      <c r="L59" s="94">
        <f t="shared" si="24"/>
        <v>26575.739999999998</v>
      </c>
      <c r="M59" s="94">
        <f t="shared" si="24"/>
        <v>24349.5</v>
      </c>
      <c r="N59" s="108">
        <f t="shared" si="22"/>
        <v>315639.08999999997</v>
      </c>
    </row>
    <row r="60" spans="1:20" ht="30" x14ac:dyDescent="0.25">
      <c r="A60" s="6" t="s">
        <v>6</v>
      </c>
      <c r="B60" s="95">
        <f t="shared" ref="B60:F60" si="25">+B59*1.15</f>
        <v>36402.502499999995</v>
      </c>
      <c r="C60" s="95">
        <f t="shared" si="25"/>
        <v>28961.990999999998</v>
      </c>
      <c r="D60" s="95">
        <f t="shared" si="25"/>
        <v>39122.689499999993</v>
      </c>
      <c r="E60" s="95">
        <f t="shared" si="25"/>
        <v>32722.249499999994</v>
      </c>
      <c r="F60" s="95">
        <f t="shared" si="25"/>
        <v>31922.194499999998</v>
      </c>
      <c r="G60" s="95">
        <f>+G59*1.15</f>
        <v>32642.243999999995</v>
      </c>
      <c r="H60" s="95">
        <f t="shared" ref="H60:M60" si="26">+H59*1.15</f>
        <v>11840.814</v>
      </c>
      <c r="I60" s="95">
        <f t="shared" si="26"/>
        <v>5600.3849999999993</v>
      </c>
      <c r="J60" s="96">
        <f t="shared" si="26"/>
        <v>38082.617999999995</v>
      </c>
      <c r="K60" s="97">
        <f t="shared" si="26"/>
        <v>47123.239499999989</v>
      </c>
      <c r="L60" s="97">
        <f t="shared" si="26"/>
        <v>30562.100999999995</v>
      </c>
      <c r="M60" s="97">
        <f t="shared" si="26"/>
        <v>28001.924999999999</v>
      </c>
      <c r="N60" s="108">
        <f t="shared" si="22"/>
        <v>362984.9535</v>
      </c>
    </row>
    <row r="61" spans="1:20" x14ac:dyDescent="0.25">
      <c r="A61" s="7" t="s">
        <v>10</v>
      </c>
      <c r="B61" s="98">
        <v>5150012184</v>
      </c>
      <c r="C61" s="98">
        <v>5150023417</v>
      </c>
      <c r="D61" s="98">
        <v>5150034246</v>
      </c>
      <c r="E61" s="98">
        <v>5150046728</v>
      </c>
      <c r="F61" s="98">
        <v>5150058142</v>
      </c>
      <c r="G61" s="98">
        <v>5150069837</v>
      </c>
      <c r="H61" s="98">
        <v>5150082613</v>
      </c>
      <c r="I61" s="98">
        <v>5150094287</v>
      </c>
      <c r="J61" s="148">
        <v>5150105662</v>
      </c>
      <c r="K61" s="149">
        <v>5150118826</v>
      </c>
      <c r="L61" s="149">
        <v>5150130368</v>
      </c>
      <c r="M61" s="149">
        <v>5150142733</v>
      </c>
      <c r="N61" s="107"/>
    </row>
    <row r="62" spans="1:20" x14ac:dyDescent="0.25">
      <c r="A62" s="8" t="s">
        <v>14</v>
      </c>
      <c r="B62" s="99">
        <v>41997</v>
      </c>
      <c r="C62" s="99">
        <v>42036</v>
      </c>
      <c r="D62" s="99">
        <v>42064</v>
      </c>
      <c r="E62" s="99">
        <v>42095</v>
      </c>
      <c r="F62" s="99">
        <v>42125</v>
      </c>
      <c r="G62" s="42">
        <v>42156</v>
      </c>
      <c r="H62" s="42">
        <v>42186</v>
      </c>
      <c r="I62" s="42">
        <v>42217</v>
      </c>
      <c r="J62" s="43">
        <v>42248</v>
      </c>
      <c r="K62" s="101">
        <v>42278</v>
      </c>
      <c r="L62" s="101">
        <v>42309</v>
      </c>
      <c r="M62" s="101">
        <v>42339</v>
      </c>
      <c r="N62" s="107"/>
    </row>
    <row r="63" spans="1:20" x14ac:dyDescent="0.25">
      <c r="A63" s="9" t="s">
        <v>13</v>
      </c>
      <c r="B63" s="99">
        <v>42035</v>
      </c>
      <c r="C63" s="99">
        <v>42063</v>
      </c>
      <c r="D63" s="99">
        <v>42094</v>
      </c>
      <c r="E63" s="99">
        <v>42124</v>
      </c>
      <c r="F63" s="99">
        <v>42155</v>
      </c>
      <c r="G63" s="42">
        <v>42185</v>
      </c>
      <c r="H63" s="42">
        <v>42216</v>
      </c>
      <c r="I63" s="42">
        <v>42247</v>
      </c>
      <c r="J63" s="43">
        <v>42277</v>
      </c>
      <c r="K63" s="101">
        <v>42308</v>
      </c>
      <c r="L63" s="101">
        <v>42338</v>
      </c>
      <c r="M63" s="101">
        <v>42369</v>
      </c>
      <c r="N63" s="107"/>
    </row>
    <row r="64" spans="1:20" ht="30" x14ac:dyDescent="0.25">
      <c r="A64" s="10" t="s">
        <v>11</v>
      </c>
      <c r="B64" s="102">
        <v>42035</v>
      </c>
      <c r="C64" s="102">
        <v>42063</v>
      </c>
      <c r="D64" s="102">
        <v>42094</v>
      </c>
      <c r="E64" s="102">
        <v>42124</v>
      </c>
      <c r="F64" s="99">
        <v>42155</v>
      </c>
      <c r="G64" s="42">
        <v>42185</v>
      </c>
      <c r="H64" s="42">
        <v>42216</v>
      </c>
      <c r="I64" s="42">
        <v>42247</v>
      </c>
      <c r="J64" s="43">
        <v>42277</v>
      </c>
      <c r="K64" s="101">
        <v>42308</v>
      </c>
      <c r="L64" s="101">
        <v>42338</v>
      </c>
      <c r="M64" s="101">
        <v>42369</v>
      </c>
      <c r="N64" s="107"/>
    </row>
    <row r="65" spans="1:14" x14ac:dyDescent="0.25">
      <c r="A65" s="60"/>
      <c r="B65" s="88"/>
      <c r="C65" s="88"/>
      <c r="D65" s="88"/>
      <c r="E65" s="88"/>
      <c r="F65" s="99"/>
      <c r="G65" s="99"/>
      <c r="H65" s="89"/>
      <c r="I65" s="89"/>
      <c r="J65" s="100"/>
      <c r="K65" s="91"/>
      <c r="L65" s="101"/>
      <c r="M65" s="101"/>
      <c r="N65" s="107"/>
    </row>
    <row r="66" spans="1:14" x14ac:dyDescent="0.25">
      <c r="A66" s="126" t="s">
        <v>15</v>
      </c>
      <c r="B66" s="88">
        <v>57.329000000000001</v>
      </c>
      <c r="C66" s="88">
        <v>51.780999999999999</v>
      </c>
      <c r="D66" s="88">
        <v>57.329000000000001</v>
      </c>
      <c r="E66" s="88">
        <v>55.478999999999999</v>
      </c>
      <c r="F66" s="103">
        <v>57.329000000000001</v>
      </c>
      <c r="G66" s="103">
        <v>55.478999999999999</v>
      </c>
      <c r="H66" s="103">
        <v>57.329000000000001</v>
      </c>
      <c r="I66" s="103">
        <v>57.329000000000001</v>
      </c>
      <c r="J66" s="104">
        <v>55.478999999999999</v>
      </c>
      <c r="K66" s="105">
        <v>57.329000000000001</v>
      </c>
      <c r="L66" s="105">
        <v>55.478999999999999</v>
      </c>
      <c r="M66" s="105">
        <v>57.329000000000001</v>
      </c>
      <c r="N66" s="107">
        <f>SUM(B66:M66)</f>
        <v>675</v>
      </c>
    </row>
    <row r="67" spans="1:14" x14ac:dyDescent="0.25">
      <c r="A67" s="11" t="s">
        <v>16</v>
      </c>
      <c r="B67" s="88">
        <v>2233.54</v>
      </c>
      <c r="C67" s="88">
        <v>2017.39</v>
      </c>
      <c r="D67" s="88">
        <v>2233.54</v>
      </c>
      <c r="E67" s="88">
        <v>2161.46</v>
      </c>
      <c r="F67" s="103">
        <v>2233.54</v>
      </c>
      <c r="G67" s="103">
        <v>2161.46</v>
      </c>
      <c r="H67" s="103">
        <v>2233.54</v>
      </c>
      <c r="I67" s="103">
        <v>2233.54</v>
      </c>
      <c r="J67" s="104">
        <v>2161.46</v>
      </c>
      <c r="K67" s="105">
        <v>2233.54</v>
      </c>
      <c r="L67" s="105">
        <v>2161.46</v>
      </c>
      <c r="M67" s="105">
        <v>2233.54</v>
      </c>
      <c r="N67" s="107">
        <f t="shared" ref="N67:N68" si="27">SUM(B67:M67)</f>
        <v>26298.010000000002</v>
      </c>
    </row>
    <row r="68" spans="1:14" ht="30" x14ac:dyDescent="0.25">
      <c r="A68" s="6" t="s">
        <v>6</v>
      </c>
      <c r="B68" s="95">
        <f t="shared" ref="B68:M68" si="28">+B67*1.15</f>
        <v>2568.5709999999999</v>
      </c>
      <c r="C68" s="95">
        <f t="shared" si="28"/>
        <v>2319.9985000000001</v>
      </c>
      <c r="D68" s="95">
        <f t="shared" si="28"/>
        <v>2568.5709999999999</v>
      </c>
      <c r="E68" s="95">
        <f t="shared" si="28"/>
        <v>2485.6789999999996</v>
      </c>
      <c r="F68" s="95">
        <f t="shared" si="28"/>
        <v>2568.5709999999999</v>
      </c>
      <c r="G68" s="95">
        <f t="shared" si="28"/>
        <v>2485.6789999999996</v>
      </c>
      <c r="H68" s="95">
        <f t="shared" si="28"/>
        <v>2568.5709999999999</v>
      </c>
      <c r="I68" s="95">
        <f t="shared" si="28"/>
        <v>2568.5709999999999</v>
      </c>
      <c r="J68" s="95">
        <f t="shared" si="28"/>
        <v>2485.6789999999996</v>
      </c>
      <c r="K68" s="95">
        <f t="shared" si="28"/>
        <v>2568.5709999999999</v>
      </c>
      <c r="L68" s="95">
        <f t="shared" si="28"/>
        <v>2485.6789999999996</v>
      </c>
      <c r="M68" s="95">
        <f t="shared" si="28"/>
        <v>2568.5709999999999</v>
      </c>
      <c r="N68" s="107">
        <f t="shared" si="27"/>
        <v>30242.711500000001</v>
      </c>
    </row>
    <row r="69" spans="1:14" x14ac:dyDescent="0.25">
      <c r="A69" s="7" t="s">
        <v>10</v>
      </c>
      <c r="B69" s="41">
        <v>5150011721</v>
      </c>
      <c r="C69" s="41">
        <v>5150022941</v>
      </c>
      <c r="D69" s="41">
        <v>5150033848</v>
      </c>
      <c r="E69" s="41">
        <v>5150046390</v>
      </c>
      <c r="F69" s="64">
        <v>5150057781</v>
      </c>
      <c r="G69" s="64">
        <v>5150069491</v>
      </c>
      <c r="H69" s="64">
        <v>5150082274</v>
      </c>
      <c r="I69" s="64">
        <v>5150093924</v>
      </c>
      <c r="J69" s="65">
        <v>5150105281</v>
      </c>
      <c r="K69" s="66">
        <v>5150118132</v>
      </c>
      <c r="L69" s="66">
        <v>5150129986</v>
      </c>
      <c r="M69" s="66">
        <v>5150141239</v>
      </c>
      <c r="N69" s="107"/>
    </row>
    <row r="70" spans="1:14" x14ac:dyDescent="0.25">
      <c r="A70" s="9" t="s">
        <v>14</v>
      </c>
      <c r="B70" s="68">
        <v>42005</v>
      </c>
      <c r="C70" s="68">
        <v>42036</v>
      </c>
      <c r="D70" s="68">
        <v>42064</v>
      </c>
      <c r="E70" s="68">
        <v>42095</v>
      </c>
      <c r="F70" s="68">
        <v>42125</v>
      </c>
      <c r="G70" s="68">
        <v>42156</v>
      </c>
      <c r="H70" s="68">
        <v>42186</v>
      </c>
      <c r="I70" s="68">
        <v>42217</v>
      </c>
      <c r="J70" s="69">
        <v>42248</v>
      </c>
      <c r="K70" s="70">
        <v>42278</v>
      </c>
      <c r="L70" s="70">
        <v>42309</v>
      </c>
      <c r="M70" s="70">
        <v>42339</v>
      </c>
      <c r="N70" s="109"/>
    </row>
    <row r="71" spans="1:14" x14ac:dyDescent="0.25">
      <c r="A71" s="41" t="s">
        <v>13</v>
      </c>
      <c r="B71" s="71">
        <v>42035</v>
      </c>
      <c r="C71" s="71">
        <v>42063</v>
      </c>
      <c r="D71" s="71">
        <v>42094</v>
      </c>
      <c r="E71" s="71">
        <v>42124</v>
      </c>
      <c r="F71" s="71">
        <v>42155</v>
      </c>
      <c r="G71" s="71">
        <v>42185</v>
      </c>
      <c r="H71" s="71">
        <v>42216</v>
      </c>
      <c r="I71" s="72">
        <v>42246</v>
      </c>
      <c r="J71" s="72">
        <v>42277</v>
      </c>
      <c r="K71" s="72">
        <v>42308</v>
      </c>
      <c r="L71" s="72">
        <v>42336</v>
      </c>
      <c r="M71" s="72">
        <v>42361</v>
      </c>
      <c r="N71" s="110"/>
    </row>
    <row r="72" spans="1:14" ht="30" x14ac:dyDescent="0.25">
      <c r="A72" s="67" t="s">
        <v>11</v>
      </c>
      <c r="B72" s="73">
        <f>+B71</f>
        <v>42035</v>
      </c>
      <c r="C72" s="73">
        <f t="shared" ref="C72:M72" si="29">+C71</f>
        <v>42063</v>
      </c>
      <c r="D72" s="73">
        <f t="shared" si="29"/>
        <v>42094</v>
      </c>
      <c r="E72" s="73">
        <f t="shared" si="29"/>
        <v>42124</v>
      </c>
      <c r="F72" s="73">
        <f t="shared" si="29"/>
        <v>42155</v>
      </c>
      <c r="G72" s="73">
        <f t="shared" si="29"/>
        <v>42185</v>
      </c>
      <c r="H72" s="73">
        <f t="shared" si="29"/>
        <v>42216</v>
      </c>
      <c r="I72" s="73">
        <f t="shared" si="29"/>
        <v>42246</v>
      </c>
      <c r="J72" s="73">
        <f t="shared" si="29"/>
        <v>42277</v>
      </c>
      <c r="K72" s="73">
        <f t="shared" si="29"/>
        <v>42308</v>
      </c>
      <c r="L72" s="73">
        <f t="shared" si="29"/>
        <v>42336</v>
      </c>
      <c r="M72" s="73">
        <f t="shared" si="29"/>
        <v>42361</v>
      </c>
      <c r="N72" s="110"/>
    </row>
  </sheetData>
  <pageMargins left="0.25" right="0.25" top="0.75" bottom="0.75" header="0.3" footer="0.3"/>
  <pageSetup paperSize="9" scale="4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2"/>
  <sheetViews>
    <sheetView topLeftCell="A45" workbookViewId="0">
      <selection sqref="A1:N72"/>
    </sheetView>
  </sheetViews>
  <sheetFormatPr defaultRowHeight="15" x14ac:dyDescent="0.25"/>
  <cols>
    <col min="1" max="1" width="22.42578125" style="119" customWidth="1"/>
    <col min="2" max="2" width="13.42578125" style="119" customWidth="1"/>
    <col min="3" max="4" width="12.7109375" style="119" customWidth="1"/>
    <col min="5" max="5" width="12.140625" style="119" customWidth="1"/>
    <col min="6" max="6" width="12.7109375" style="119" customWidth="1"/>
    <col min="7" max="7" width="12.140625" style="119" customWidth="1"/>
    <col min="8" max="8" width="12.7109375" style="119" customWidth="1"/>
    <col min="9" max="9" width="12.42578125" style="119" customWidth="1"/>
    <col min="10" max="10" width="12.28515625" style="119" customWidth="1"/>
    <col min="11" max="12" width="12.42578125" style="119" bestFit="1" customWidth="1"/>
    <col min="13" max="13" width="12.140625" style="119" customWidth="1"/>
    <col min="14" max="14" width="14.5703125" style="125" customWidth="1"/>
    <col min="15" max="15" width="10.5703125" style="119" customWidth="1"/>
    <col min="16" max="16" width="10.42578125" style="119" customWidth="1"/>
    <col min="17" max="17" width="10.5703125" style="119" customWidth="1"/>
    <col min="18" max="18" width="10.42578125" style="119" customWidth="1"/>
    <col min="19" max="19" width="10.5703125" style="119" customWidth="1"/>
    <col min="20" max="20" width="10.85546875" style="119" customWidth="1"/>
    <col min="21" max="21" width="9.140625" style="119" customWidth="1"/>
    <col min="22" max="16384" width="9.140625" style="119"/>
  </cols>
  <sheetData>
    <row r="1" spans="1:20" ht="20.25" x14ac:dyDescent="0.3">
      <c r="A1" s="117" t="s">
        <v>0</v>
      </c>
      <c r="B1" s="117"/>
      <c r="C1" s="117"/>
      <c r="D1" s="117"/>
      <c r="E1" s="117"/>
      <c r="F1" s="117"/>
      <c r="G1" s="117"/>
      <c r="H1" s="117"/>
      <c r="I1" s="117"/>
      <c r="J1" s="117" t="s">
        <v>1</v>
      </c>
      <c r="K1" s="117"/>
      <c r="L1" s="117"/>
      <c r="M1" s="117"/>
      <c r="N1" s="118"/>
      <c r="O1" s="117"/>
    </row>
    <row r="2" spans="1:20" ht="15.75" thickBot="1" x14ac:dyDescent="0.3">
      <c r="A2" s="120" t="s">
        <v>3</v>
      </c>
      <c r="B2" s="120"/>
      <c r="C2" s="120"/>
      <c r="D2" s="120"/>
      <c r="E2" s="120"/>
      <c r="N2" s="121" t="s">
        <v>17</v>
      </c>
    </row>
    <row r="3" spans="1:20" x14ac:dyDescent="0.25">
      <c r="A3" s="57" t="s">
        <v>2</v>
      </c>
      <c r="B3" s="58">
        <v>42400</v>
      </c>
      <c r="C3" s="58">
        <v>42428</v>
      </c>
      <c r="D3" s="58">
        <v>42460</v>
      </c>
      <c r="E3" s="58">
        <v>42490</v>
      </c>
      <c r="F3" s="137">
        <v>42521</v>
      </c>
      <c r="G3" s="137">
        <v>42551</v>
      </c>
      <c r="H3" s="137">
        <v>42582</v>
      </c>
      <c r="I3" s="138">
        <v>42613</v>
      </c>
      <c r="J3" s="139">
        <v>42643</v>
      </c>
      <c r="K3" s="140">
        <v>42674</v>
      </c>
      <c r="L3" s="140">
        <v>42702</v>
      </c>
      <c r="M3" s="140">
        <v>42727</v>
      </c>
      <c r="N3" s="59">
        <v>2016</v>
      </c>
      <c r="O3" s="122"/>
      <c r="P3" s="122"/>
      <c r="Q3" s="122"/>
      <c r="R3" s="122"/>
      <c r="S3" s="122"/>
      <c r="T3" s="122"/>
    </row>
    <row r="4" spans="1:20" x14ac:dyDescent="0.25">
      <c r="A4" s="144" t="s">
        <v>12</v>
      </c>
      <c r="B4" s="13"/>
      <c r="C4" s="13"/>
      <c r="D4" s="13"/>
      <c r="E4" s="13"/>
      <c r="F4" s="14"/>
      <c r="G4" s="14"/>
      <c r="H4" s="14"/>
      <c r="I4" s="14"/>
      <c r="J4" s="15"/>
      <c r="K4" s="16"/>
      <c r="L4" s="16"/>
      <c r="M4" s="16"/>
      <c r="N4" s="17"/>
      <c r="O4" s="122"/>
      <c r="P4" s="122"/>
      <c r="Q4" s="122"/>
      <c r="R4" s="122"/>
      <c r="S4" s="122"/>
      <c r="T4" s="122"/>
    </row>
    <row r="5" spans="1:20" ht="15.75" x14ac:dyDescent="0.25">
      <c r="A5" s="123">
        <v>8054662</v>
      </c>
      <c r="B5" s="18"/>
      <c r="C5" s="18"/>
      <c r="D5" s="19"/>
      <c r="E5" s="18"/>
      <c r="F5" s="19"/>
      <c r="G5" s="19"/>
      <c r="H5" s="19"/>
      <c r="I5" s="19"/>
      <c r="J5" s="20"/>
      <c r="K5" s="21"/>
      <c r="L5" s="21"/>
      <c r="M5" s="21"/>
      <c r="N5" s="22" t="s">
        <v>18</v>
      </c>
      <c r="O5" s="122"/>
      <c r="P5" s="122"/>
      <c r="Q5" s="122"/>
      <c r="R5" s="122"/>
      <c r="S5" s="122"/>
      <c r="T5" s="122"/>
    </row>
    <row r="6" spans="1:20" ht="15.75" x14ac:dyDescent="0.25">
      <c r="A6" s="1" t="s">
        <v>7</v>
      </c>
      <c r="B6" s="23"/>
      <c r="C6" s="23"/>
      <c r="D6" s="24">
        <f>+D5-C5</f>
        <v>0</v>
      </c>
      <c r="E6" s="23"/>
      <c r="F6" s="24"/>
      <c r="G6" s="24">
        <f>+G5-F5</f>
        <v>0</v>
      </c>
      <c r="H6" s="24">
        <f t="shared" ref="H6:M6" si="0">+H5-G5</f>
        <v>0</v>
      </c>
      <c r="I6" s="24">
        <f t="shared" si="0"/>
        <v>0</v>
      </c>
      <c r="J6" s="25">
        <f t="shared" si="0"/>
        <v>0</v>
      </c>
      <c r="K6" s="25">
        <f t="shared" si="0"/>
        <v>0</v>
      </c>
      <c r="L6" s="25">
        <f t="shared" si="0"/>
        <v>0</v>
      </c>
      <c r="M6" s="25">
        <f t="shared" si="0"/>
        <v>0</v>
      </c>
      <c r="N6" s="22"/>
      <c r="O6" s="122"/>
      <c r="P6" s="122"/>
      <c r="Q6" s="122"/>
      <c r="R6" s="122"/>
      <c r="S6" s="122"/>
      <c r="T6" s="122"/>
    </row>
    <row r="7" spans="1:20" s="125" customFormat="1" ht="30" x14ac:dyDescent="0.25">
      <c r="A7" s="2" t="s">
        <v>8</v>
      </c>
      <c r="B7" s="26">
        <f>33+286+32</f>
        <v>351</v>
      </c>
      <c r="C7" s="26">
        <v>217</v>
      </c>
      <c r="D7" s="27">
        <v>256</v>
      </c>
      <c r="E7" s="26">
        <v>265</v>
      </c>
      <c r="F7" s="27">
        <v>226</v>
      </c>
      <c r="G7" s="27">
        <v>211</v>
      </c>
      <c r="H7" s="27">
        <v>71</v>
      </c>
      <c r="I7" s="27">
        <v>25</v>
      </c>
      <c r="J7" s="28">
        <v>293</v>
      </c>
      <c r="K7" s="28">
        <v>272</v>
      </c>
      <c r="L7" s="28">
        <v>302</v>
      </c>
      <c r="M7" s="28">
        <v>261</v>
      </c>
      <c r="N7" s="22">
        <f>SUM(B7:M7)</f>
        <v>2750</v>
      </c>
      <c r="O7" s="124"/>
      <c r="P7" s="124"/>
      <c r="Q7" s="124"/>
      <c r="R7" s="124"/>
      <c r="S7" s="124"/>
      <c r="T7" s="124"/>
    </row>
    <row r="8" spans="1:20" s="125" customFormat="1" ht="30" x14ac:dyDescent="0.25">
      <c r="A8" s="3" t="s">
        <v>9</v>
      </c>
      <c r="B8" s="29"/>
      <c r="C8" s="29"/>
      <c r="D8" s="30">
        <f>+D6-D7</f>
        <v>-256</v>
      </c>
      <c r="E8" s="29"/>
      <c r="F8" s="30">
        <f>+F6-F7</f>
        <v>-226</v>
      </c>
      <c r="G8" s="30">
        <f t="shared" ref="G8:M8" si="1">+G6-G7</f>
        <v>-211</v>
      </c>
      <c r="H8" s="30">
        <f t="shared" si="1"/>
        <v>-71</v>
      </c>
      <c r="I8" s="30">
        <f t="shared" si="1"/>
        <v>-25</v>
      </c>
      <c r="J8" s="31">
        <f t="shared" si="1"/>
        <v>-293</v>
      </c>
      <c r="K8" s="32">
        <f t="shared" si="1"/>
        <v>-272</v>
      </c>
      <c r="L8" s="32">
        <f t="shared" si="1"/>
        <v>-302</v>
      </c>
      <c r="M8" s="32">
        <f t="shared" si="1"/>
        <v>-261</v>
      </c>
      <c r="N8" s="33">
        <f t="shared" ref="N8:N12" si="2">SUM(B8:M8)</f>
        <v>-1917</v>
      </c>
      <c r="O8" s="124"/>
      <c r="P8" s="124"/>
      <c r="Q8" s="124"/>
      <c r="R8" s="124"/>
      <c r="S8" s="124"/>
      <c r="T8" s="124"/>
    </row>
    <row r="9" spans="1:20" x14ac:dyDescent="0.25">
      <c r="A9" s="4" t="s">
        <v>4</v>
      </c>
      <c r="B9" s="34">
        <f>1010.13+9177.74+1026.88</f>
        <v>11214.75</v>
      </c>
      <c r="C9" s="34">
        <v>6963.53</v>
      </c>
      <c r="D9" s="14">
        <v>8215.0400000000009</v>
      </c>
      <c r="E9" s="34">
        <v>8503.85</v>
      </c>
      <c r="F9" s="14">
        <v>7252.34</v>
      </c>
      <c r="G9" s="14">
        <v>6770.99</v>
      </c>
      <c r="H9" s="14">
        <v>2278.39</v>
      </c>
      <c r="I9" s="14">
        <v>802.25</v>
      </c>
      <c r="J9" s="15">
        <v>9402.3700000000008</v>
      </c>
      <c r="K9" s="16">
        <v>8728.48</v>
      </c>
      <c r="L9" s="16">
        <v>9691.18</v>
      </c>
      <c r="M9" s="16">
        <v>8375.49</v>
      </c>
      <c r="N9" s="22">
        <f t="shared" si="2"/>
        <v>88198.659999999989</v>
      </c>
      <c r="O9" s="122"/>
      <c r="P9" s="122"/>
      <c r="Q9" s="122"/>
      <c r="R9" s="122"/>
      <c r="S9" s="122"/>
      <c r="T9" s="122"/>
    </row>
    <row r="10" spans="1:20" x14ac:dyDescent="0.25">
      <c r="A10" s="4" t="s">
        <v>5</v>
      </c>
      <c r="B10" s="34">
        <f>1285.68+12389.28</f>
        <v>13674.960000000001</v>
      </c>
      <c r="C10" s="34">
        <v>8454.32</v>
      </c>
      <c r="D10" s="14">
        <v>9973.76</v>
      </c>
      <c r="E10" s="34">
        <v>10324.4</v>
      </c>
      <c r="F10" s="14">
        <v>8804.9599999999991</v>
      </c>
      <c r="G10" s="14">
        <v>8220.56</v>
      </c>
      <c r="H10" s="14">
        <v>2766.16</v>
      </c>
      <c r="I10" s="14">
        <v>974</v>
      </c>
      <c r="J10" s="15">
        <v>11415.28</v>
      </c>
      <c r="K10" s="16">
        <v>10597.12</v>
      </c>
      <c r="L10" s="16">
        <v>11765.92</v>
      </c>
      <c r="M10" s="16">
        <v>10168.56</v>
      </c>
      <c r="N10" s="22">
        <f t="shared" si="2"/>
        <v>107139.99999999999</v>
      </c>
      <c r="O10" s="122"/>
      <c r="P10" s="122"/>
      <c r="Q10" s="122"/>
      <c r="R10" s="122"/>
      <c r="S10" s="122"/>
      <c r="T10" s="122"/>
    </row>
    <row r="11" spans="1:20" x14ac:dyDescent="0.25">
      <c r="A11" s="5" t="s">
        <v>16</v>
      </c>
      <c r="B11" s="35">
        <f t="shared" ref="B11:F11" si="3">SUM(B9:B10)</f>
        <v>24889.71</v>
      </c>
      <c r="C11" s="35">
        <f t="shared" si="3"/>
        <v>15417.849999999999</v>
      </c>
      <c r="D11" s="35">
        <f t="shared" si="3"/>
        <v>18188.800000000003</v>
      </c>
      <c r="E11" s="35">
        <f t="shared" si="3"/>
        <v>18828.25</v>
      </c>
      <c r="F11" s="35">
        <f t="shared" si="3"/>
        <v>16057.3</v>
      </c>
      <c r="G11" s="35">
        <f>SUM(G9:G10)</f>
        <v>14991.55</v>
      </c>
      <c r="H11" s="35">
        <f t="shared" ref="H11:M11" si="4">SUM(H9:H10)</f>
        <v>5044.5499999999993</v>
      </c>
      <c r="I11" s="35">
        <f t="shared" si="4"/>
        <v>1776.25</v>
      </c>
      <c r="J11" s="36">
        <f t="shared" si="4"/>
        <v>20817.650000000001</v>
      </c>
      <c r="K11" s="37">
        <f t="shared" si="4"/>
        <v>19325.599999999999</v>
      </c>
      <c r="L11" s="37">
        <f t="shared" si="4"/>
        <v>21457.1</v>
      </c>
      <c r="M11" s="37">
        <f t="shared" si="4"/>
        <v>18544.05</v>
      </c>
      <c r="N11" s="33">
        <f t="shared" si="2"/>
        <v>195338.66</v>
      </c>
      <c r="O11" s="122"/>
      <c r="P11" s="122"/>
      <c r="Q11" s="122"/>
      <c r="R11" s="122"/>
      <c r="S11" s="122"/>
      <c r="T11" s="122"/>
    </row>
    <row r="12" spans="1:20" ht="30" x14ac:dyDescent="0.25">
      <c r="A12" s="6" t="s">
        <v>6</v>
      </c>
      <c r="B12" s="38">
        <f t="shared" ref="B12:F12" si="5">+B11*1.15</f>
        <v>28623.166499999996</v>
      </c>
      <c r="C12" s="38">
        <f t="shared" si="5"/>
        <v>17730.527499999997</v>
      </c>
      <c r="D12" s="38">
        <f t="shared" si="5"/>
        <v>20917.120000000003</v>
      </c>
      <c r="E12" s="38">
        <f t="shared" si="5"/>
        <v>21652.487499999999</v>
      </c>
      <c r="F12" s="38">
        <f t="shared" si="5"/>
        <v>18465.894999999997</v>
      </c>
      <c r="G12" s="38">
        <f>+G11*1.15</f>
        <v>17240.282499999998</v>
      </c>
      <c r="H12" s="38">
        <f t="shared" ref="H12:M12" si="6">+H11*1.15</f>
        <v>5801.2324999999992</v>
      </c>
      <c r="I12" s="38">
        <f t="shared" si="6"/>
        <v>2042.6874999999998</v>
      </c>
      <c r="J12" s="39">
        <f t="shared" si="6"/>
        <v>23940.297500000001</v>
      </c>
      <c r="K12" s="40">
        <f t="shared" si="6"/>
        <v>22224.439999999995</v>
      </c>
      <c r="L12" s="40">
        <f t="shared" si="6"/>
        <v>24675.664999999997</v>
      </c>
      <c r="M12" s="40">
        <f t="shared" si="6"/>
        <v>21325.657499999998</v>
      </c>
      <c r="N12" s="33">
        <f t="shared" si="2"/>
        <v>224639.45899999997</v>
      </c>
      <c r="O12" s="122"/>
      <c r="P12" s="122"/>
      <c r="Q12" s="122"/>
      <c r="R12" s="122"/>
      <c r="S12" s="122"/>
      <c r="T12" s="122"/>
    </row>
    <row r="13" spans="1:20" x14ac:dyDescent="0.25">
      <c r="A13" s="7" t="s">
        <v>10</v>
      </c>
      <c r="B13" s="41">
        <v>5160012797</v>
      </c>
      <c r="C13" s="41">
        <v>5160024855</v>
      </c>
      <c r="D13" s="41">
        <v>5160036714</v>
      </c>
      <c r="E13" s="41">
        <v>5160050443</v>
      </c>
      <c r="F13" s="41">
        <v>5160062343</v>
      </c>
      <c r="G13" s="41">
        <v>5160074316</v>
      </c>
      <c r="H13" s="41">
        <v>5160086894</v>
      </c>
      <c r="I13" s="41">
        <v>5160098814</v>
      </c>
      <c r="J13" s="146">
        <v>5160110486</v>
      </c>
      <c r="K13" s="147">
        <v>5160123729</v>
      </c>
      <c r="L13" s="147">
        <v>5160135518</v>
      </c>
      <c r="M13" s="147">
        <v>5160147625</v>
      </c>
      <c r="N13" s="22"/>
      <c r="O13" s="122"/>
      <c r="P13" s="122"/>
      <c r="Q13" s="122"/>
      <c r="R13" s="122"/>
      <c r="S13" s="122"/>
      <c r="T13" s="122"/>
    </row>
    <row r="14" spans="1:20" x14ac:dyDescent="0.25">
      <c r="A14" s="8" t="s">
        <v>14</v>
      </c>
      <c r="B14" s="42">
        <v>42370</v>
      </c>
      <c r="C14" s="42">
        <v>42401</v>
      </c>
      <c r="D14" s="42">
        <v>42430</v>
      </c>
      <c r="E14" s="42">
        <v>42461</v>
      </c>
      <c r="F14" s="42">
        <v>42491</v>
      </c>
      <c r="G14" s="42">
        <v>42522</v>
      </c>
      <c r="H14" s="42">
        <v>42552</v>
      </c>
      <c r="I14" s="42">
        <v>42583</v>
      </c>
      <c r="J14" s="42">
        <v>42614</v>
      </c>
      <c r="K14" s="42">
        <v>42644</v>
      </c>
      <c r="L14" s="42">
        <v>42675</v>
      </c>
      <c r="M14" s="42">
        <v>42705</v>
      </c>
      <c r="N14" s="22"/>
      <c r="O14" s="122"/>
      <c r="P14" s="122"/>
      <c r="Q14" s="122"/>
      <c r="R14" s="122"/>
      <c r="S14" s="122"/>
      <c r="T14" s="122"/>
    </row>
    <row r="15" spans="1:20" x14ac:dyDescent="0.25">
      <c r="A15" s="9" t="s">
        <v>13</v>
      </c>
      <c r="B15" s="42">
        <v>42400</v>
      </c>
      <c r="C15" s="42">
        <v>42428</v>
      </c>
      <c r="D15" s="42">
        <v>42460</v>
      </c>
      <c r="E15" s="42">
        <v>42490</v>
      </c>
      <c r="F15" s="42">
        <v>42521</v>
      </c>
      <c r="G15" s="42">
        <v>42551</v>
      </c>
      <c r="H15" s="42">
        <v>42582</v>
      </c>
      <c r="I15" s="42">
        <v>42613</v>
      </c>
      <c r="J15" s="43">
        <v>42643</v>
      </c>
      <c r="K15" s="44">
        <v>42674</v>
      </c>
      <c r="L15" s="44">
        <v>42704</v>
      </c>
      <c r="M15" s="44">
        <v>42735</v>
      </c>
      <c r="N15" s="22"/>
      <c r="O15" s="122"/>
      <c r="P15" s="122"/>
      <c r="Q15" s="122"/>
      <c r="R15" s="122"/>
      <c r="S15" s="122"/>
      <c r="T15" s="122"/>
    </row>
    <row r="16" spans="1:20" ht="30" x14ac:dyDescent="0.25">
      <c r="A16" s="10" t="s">
        <v>11</v>
      </c>
      <c r="B16" s="42">
        <v>42400</v>
      </c>
      <c r="C16" s="42">
        <v>42428</v>
      </c>
      <c r="D16" s="42">
        <v>42460</v>
      </c>
      <c r="E16" s="42">
        <v>42490</v>
      </c>
      <c r="F16" s="42">
        <v>42521</v>
      </c>
      <c r="G16" s="42">
        <v>42551</v>
      </c>
      <c r="H16" s="42">
        <v>42582</v>
      </c>
      <c r="I16" s="42">
        <v>42613</v>
      </c>
      <c r="J16" s="43">
        <v>42643</v>
      </c>
      <c r="K16" s="44">
        <v>42674</v>
      </c>
      <c r="L16" s="44">
        <v>42704</v>
      </c>
      <c r="M16" s="44">
        <v>42735</v>
      </c>
      <c r="N16" s="22"/>
      <c r="O16" s="122"/>
      <c r="P16" s="122"/>
      <c r="Q16" s="122"/>
      <c r="R16" s="122"/>
      <c r="S16" s="122"/>
      <c r="T16" s="122"/>
    </row>
    <row r="17" spans="1:20" x14ac:dyDescent="0.25">
      <c r="A17" s="60"/>
      <c r="B17" s="34"/>
      <c r="C17" s="34"/>
      <c r="D17" s="34"/>
      <c r="E17" s="34"/>
      <c r="F17" s="42"/>
      <c r="G17" s="42"/>
      <c r="H17" s="14"/>
      <c r="I17" s="14"/>
      <c r="J17" s="43"/>
      <c r="K17" s="16"/>
      <c r="L17" s="44"/>
      <c r="M17" s="44"/>
      <c r="N17" s="22"/>
      <c r="O17" s="122"/>
      <c r="P17" s="122"/>
      <c r="Q17" s="122"/>
      <c r="R17" s="122"/>
      <c r="S17" s="122"/>
      <c r="T17" s="122"/>
    </row>
    <row r="18" spans="1:20" x14ac:dyDescent="0.25">
      <c r="A18" s="126" t="s">
        <v>15</v>
      </c>
      <c r="B18" s="34">
        <v>40.231999999999999</v>
      </c>
      <c r="C18" s="34">
        <v>37.637</v>
      </c>
      <c r="D18" s="114">
        <v>40.231999999999999</v>
      </c>
      <c r="E18" s="114">
        <v>38.933999999999997</v>
      </c>
      <c r="F18" s="61">
        <v>40.231999999999999</v>
      </c>
      <c r="G18" s="61">
        <v>38.933999999999997</v>
      </c>
      <c r="H18" s="61">
        <v>40.231999999999999</v>
      </c>
      <c r="I18" s="61">
        <v>40.231999999999999</v>
      </c>
      <c r="J18" s="62">
        <v>38.933999999999997</v>
      </c>
      <c r="K18" s="63">
        <v>40.231999999999999</v>
      </c>
      <c r="L18" s="63">
        <v>38.933999999999997</v>
      </c>
      <c r="M18" s="63">
        <v>40.231999999999999</v>
      </c>
      <c r="N18" s="22">
        <f>SUM(B18:M18)</f>
        <v>474.99699999999984</v>
      </c>
      <c r="O18" s="122"/>
      <c r="P18" s="122"/>
      <c r="Q18" s="122"/>
      <c r="R18" s="122"/>
      <c r="S18" s="122"/>
      <c r="T18" s="122"/>
    </row>
    <row r="19" spans="1:20" x14ac:dyDescent="0.25">
      <c r="A19" s="11" t="s">
        <v>16</v>
      </c>
      <c r="B19" s="34">
        <v>1567.44</v>
      </c>
      <c r="C19" s="34">
        <v>1466.34</v>
      </c>
      <c r="D19" s="114">
        <v>1567.44</v>
      </c>
      <c r="E19" s="114">
        <v>1516.87</v>
      </c>
      <c r="F19" s="61">
        <v>1567.44</v>
      </c>
      <c r="G19" s="61">
        <v>1516.87</v>
      </c>
      <c r="H19" s="61">
        <v>1567.44</v>
      </c>
      <c r="I19" s="61">
        <v>1567.44</v>
      </c>
      <c r="J19" s="62">
        <v>1516.87</v>
      </c>
      <c r="K19" s="63">
        <v>1567.44</v>
      </c>
      <c r="L19" s="63">
        <v>1516.87</v>
      </c>
      <c r="M19" s="63">
        <v>1567.44</v>
      </c>
      <c r="N19" s="22">
        <f t="shared" ref="N19:N20" si="7">SUM(B19:M19)</f>
        <v>18505.899999999998</v>
      </c>
      <c r="O19" s="122"/>
      <c r="P19" s="122"/>
      <c r="Q19" s="122"/>
      <c r="R19" s="122"/>
      <c r="S19" s="122"/>
      <c r="T19" s="122"/>
    </row>
    <row r="20" spans="1:20" ht="14.25" customHeight="1" x14ac:dyDescent="0.25">
      <c r="A20" s="6" t="s">
        <v>6</v>
      </c>
      <c r="B20" s="38">
        <f t="shared" ref="B20:M20" si="8">+B19*1.15</f>
        <v>1802.5559999999998</v>
      </c>
      <c r="C20" s="38">
        <f t="shared" si="8"/>
        <v>1686.2909999999997</v>
      </c>
      <c r="D20" s="38">
        <f t="shared" si="8"/>
        <v>1802.5559999999998</v>
      </c>
      <c r="E20" s="38">
        <f t="shared" si="8"/>
        <v>1744.4004999999997</v>
      </c>
      <c r="F20" s="38">
        <f t="shared" si="8"/>
        <v>1802.5559999999998</v>
      </c>
      <c r="G20" s="38">
        <f t="shared" si="8"/>
        <v>1744.4004999999997</v>
      </c>
      <c r="H20" s="38">
        <f t="shared" si="8"/>
        <v>1802.5559999999998</v>
      </c>
      <c r="I20" s="38">
        <f t="shared" si="8"/>
        <v>1802.5559999999998</v>
      </c>
      <c r="J20" s="38">
        <f t="shared" si="8"/>
        <v>1744.4004999999997</v>
      </c>
      <c r="K20" s="38">
        <f t="shared" si="8"/>
        <v>1802.5559999999998</v>
      </c>
      <c r="L20" s="38">
        <f t="shared" si="8"/>
        <v>1744.4004999999997</v>
      </c>
      <c r="M20" s="38">
        <f t="shared" si="8"/>
        <v>1802.5559999999998</v>
      </c>
      <c r="N20" s="22">
        <f t="shared" si="7"/>
        <v>21281.785</v>
      </c>
      <c r="O20" s="122"/>
      <c r="P20" s="122"/>
      <c r="Q20" s="122"/>
      <c r="R20" s="122"/>
      <c r="S20" s="122"/>
      <c r="T20" s="122"/>
    </row>
    <row r="21" spans="1:20" x14ac:dyDescent="0.25">
      <c r="A21" s="7" t="s">
        <v>10</v>
      </c>
      <c r="B21" s="41">
        <v>5160012119</v>
      </c>
      <c r="C21" s="41">
        <v>5160024471</v>
      </c>
      <c r="D21" s="41">
        <v>5160036407</v>
      </c>
      <c r="E21" s="41">
        <v>5160049906</v>
      </c>
      <c r="F21" s="64">
        <v>5160061704</v>
      </c>
      <c r="G21" s="64">
        <v>5160072920</v>
      </c>
      <c r="H21" s="64">
        <v>5160085967</v>
      </c>
      <c r="I21" s="64">
        <v>5160098404</v>
      </c>
      <c r="J21" s="65">
        <v>5160109971</v>
      </c>
      <c r="K21" s="66">
        <v>5160123147</v>
      </c>
      <c r="L21" s="66">
        <v>5160135064</v>
      </c>
      <c r="M21" s="66">
        <v>5160146232</v>
      </c>
      <c r="N21" s="22"/>
      <c r="O21" s="122"/>
      <c r="P21" s="122"/>
      <c r="Q21" s="122"/>
      <c r="R21" s="122"/>
      <c r="S21" s="122"/>
      <c r="T21" s="122"/>
    </row>
    <row r="22" spans="1:20" x14ac:dyDescent="0.25">
      <c r="A22" s="8" t="s">
        <v>14</v>
      </c>
      <c r="B22" s="46">
        <v>42370</v>
      </c>
      <c r="C22" s="46">
        <v>42401</v>
      </c>
      <c r="D22" s="46">
        <v>42430</v>
      </c>
      <c r="E22" s="46">
        <v>42461</v>
      </c>
      <c r="F22" s="46">
        <v>42491</v>
      </c>
      <c r="G22" s="46">
        <v>42522</v>
      </c>
      <c r="H22" s="46">
        <v>42552</v>
      </c>
      <c r="I22" s="46">
        <v>42583</v>
      </c>
      <c r="J22" s="46">
        <v>42614</v>
      </c>
      <c r="K22" s="46">
        <v>42644</v>
      </c>
      <c r="L22" s="46">
        <v>42675</v>
      </c>
      <c r="M22" s="46">
        <v>42705</v>
      </c>
      <c r="N22" s="22"/>
      <c r="O22" s="122"/>
      <c r="P22" s="122"/>
      <c r="Q22" s="122"/>
      <c r="R22" s="122"/>
      <c r="S22" s="122"/>
      <c r="T22" s="122"/>
    </row>
    <row r="23" spans="1:20" x14ac:dyDescent="0.25">
      <c r="A23" s="9" t="s">
        <v>13</v>
      </c>
      <c r="B23" s="46">
        <v>42400</v>
      </c>
      <c r="C23" s="46">
        <v>42428</v>
      </c>
      <c r="D23" s="46">
        <v>42460</v>
      </c>
      <c r="E23" s="46">
        <v>42490</v>
      </c>
      <c r="F23" s="46">
        <v>42521</v>
      </c>
      <c r="G23" s="46">
        <v>42551</v>
      </c>
      <c r="H23" s="46">
        <v>42582</v>
      </c>
      <c r="I23" s="46">
        <v>42613</v>
      </c>
      <c r="J23" s="150">
        <v>42643</v>
      </c>
      <c r="K23" s="151">
        <v>42674</v>
      </c>
      <c r="L23" s="151">
        <v>42704</v>
      </c>
      <c r="M23" s="151">
        <v>42735</v>
      </c>
      <c r="N23" s="22"/>
      <c r="O23" s="122"/>
      <c r="P23" s="122"/>
      <c r="Q23" s="122"/>
      <c r="R23" s="122"/>
      <c r="S23" s="122"/>
      <c r="T23" s="122"/>
    </row>
    <row r="24" spans="1:20" ht="30.75" thickBot="1" x14ac:dyDescent="0.3">
      <c r="A24" s="12" t="s">
        <v>11</v>
      </c>
      <c r="B24" s="73">
        <f>+B23</f>
        <v>42400</v>
      </c>
      <c r="C24" s="73">
        <f t="shared" ref="C24:M24" si="9">+C23</f>
        <v>42428</v>
      </c>
      <c r="D24" s="73">
        <f t="shared" si="9"/>
        <v>42460</v>
      </c>
      <c r="E24" s="73">
        <f t="shared" si="9"/>
        <v>42490</v>
      </c>
      <c r="F24" s="73">
        <f t="shared" si="9"/>
        <v>42521</v>
      </c>
      <c r="G24" s="73">
        <f t="shared" si="9"/>
        <v>42551</v>
      </c>
      <c r="H24" s="73">
        <f t="shared" si="9"/>
        <v>42582</v>
      </c>
      <c r="I24" s="73">
        <f t="shared" si="9"/>
        <v>42613</v>
      </c>
      <c r="J24" s="73">
        <f t="shared" si="9"/>
        <v>42643</v>
      </c>
      <c r="K24" s="73">
        <f t="shared" si="9"/>
        <v>42674</v>
      </c>
      <c r="L24" s="73">
        <f t="shared" si="9"/>
        <v>42704</v>
      </c>
      <c r="M24" s="73">
        <f t="shared" si="9"/>
        <v>42735</v>
      </c>
      <c r="N24" s="53"/>
      <c r="O24" s="122"/>
      <c r="P24" s="122"/>
      <c r="Q24" s="122"/>
      <c r="R24" s="122"/>
      <c r="S24" s="122"/>
      <c r="T24" s="122"/>
    </row>
    <row r="25" spans="1:20" ht="15.75" thickBot="1" x14ac:dyDescent="0.3">
      <c r="A25" s="127"/>
      <c r="B25" s="128"/>
      <c r="C25" s="128"/>
      <c r="D25" s="128"/>
      <c r="E25" s="128"/>
      <c r="F25" s="129"/>
      <c r="G25" s="129"/>
      <c r="H25" s="130"/>
      <c r="I25" s="130"/>
      <c r="J25" s="129"/>
      <c r="K25" s="130"/>
      <c r="L25" s="129"/>
      <c r="M25" s="129"/>
      <c r="N25" s="131"/>
      <c r="O25" s="122"/>
      <c r="P25" s="122"/>
      <c r="Q25" s="122"/>
      <c r="R25" s="122"/>
      <c r="S25" s="122"/>
      <c r="T25" s="122"/>
    </row>
    <row r="26" spans="1:20" ht="15.75" thickBot="1" x14ac:dyDescent="0.3">
      <c r="A26" s="120" t="s">
        <v>3</v>
      </c>
      <c r="B26" s="120"/>
      <c r="C26" s="120"/>
      <c r="D26" s="120"/>
      <c r="E26" s="120"/>
      <c r="N26" s="121" t="s">
        <v>17</v>
      </c>
      <c r="O26" s="132"/>
      <c r="P26" s="122"/>
      <c r="Q26" s="122"/>
      <c r="R26" s="122"/>
      <c r="S26" s="122"/>
      <c r="T26" s="122"/>
    </row>
    <row r="27" spans="1:20" x14ac:dyDescent="0.25">
      <c r="A27" s="57" t="s">
        <v>2</v>
      </c>
      <c r="B27" s="58">
        <v>42400</v>
      </c>
      <c r="C27" s="58">
        <v>42428</v>
      </c>
      <c r="D27" s="58">
        <v>42460</v>
      </c>
      <c r="E27" s="58">
        <v>42490</v>
      </c>
      <c r="F27" s="137">
        <v>42521</v>
      </c>
      <c r="G27" s="137">
        <v>42551</v>
      </c>
      <c r="H27" s="137">
        <v>42582</v>
      </c>
      <c r="I27" s="138">
        <v>42613</v>
      </c>
      <c r="J27" s="139">
        <v>42643</v>
      </c>
      <c r="K27" s="140">
        <v>42674</v>
      </c>
      <c r="L27" s="140">
        <v>42702</v>
      </c>
      <c r="M27" s="140">
        <v>42727</v>
      </c>
      <c r="N27" s="59">
        <v>2016</v>
      </c>
      <c r="O27" s="132"/>
      <c r="P27" s="122"/>
      <c r="Q27" s="122"/>
      <c r="R27" s="122"/>
      <c r="S27" s="122"/>
      <c r="T27" s="122"/>
    </row>
    <row r="28" spans="1:20" x14ac:dyDescent="0.25">
      <c r="A28" s="142" t="s">
        <v>20</v>
      </c>
      <c r="B28" s="14"/>
      <c r="C28" s="14"/>
      <c r="D28" s="14"/>
      <c r="E28" s="14"/>
      <c r="F28" s="14"/>
      <c r="G28" s="14"/>
      <c r="H28" s="14"/>
      <c r="I28" s="14"/>
      <c r="J28" s="15"/>
      <c r="K28" s="16"/>
      <c r="L28" s="16"/>
      <c r="M28" s="16"/>
      <c r="N28" s="56"/>
      <c r="O28" s="132"/>
      <c r="P28" s="122"/>
      <c r="Q28" s="122"/>
      <c r="R28" s="122"/>
      <c r="S28" s="122"/>
      <c r="T28" s="122"/>
    </row>
    <row r="29" spans="1:20" x14ac:dyDescent="0.25">
      <c r="A29" s="54">
        <v>1045110019</v>
      </c>
      <c r="B29" s="55"/>
      <c r="C29" s="55"/>
      <c r="D29" s="55"/>
      <c r="E29" s="55"/>
      <c r="F29" s="19"/>
      <c r="G29" s="19"/>
      <c r="H29" s="19"/>
      <c r="I29" s="19"/>
      <c r="J29" s="20"/>
      <c r="K29" s="21"/>
      <c r="L29" s="21"/>
      <c r="M29" s="21"/>
      <c r="N29" s="116" t="s">
        <v>18</v>
      </c>
      <c r="O29" s="132"/>
      <c r="P29" s="122"/>
      <c r="Q29" s="122"/>
      <c r="R29" s="122"/>
      <c r="S29" s="122"/>
      <c r="T29" s="122"/>
    </row>
    <row r="30" spans="1:20" ht="15.75" x14ac:dyDescent="0.25">
      <c r="A30" s="1" t="s">
        <v>7</v>
      </c>
      <c r="B30" s="23"/>
      <c r="C30" s="23"/>
      <c r="D30" s="24">
        <f>+D29-C29</f>
        <v>0</v>
      </c>
      <c r="E30" s="23"/>
      <c r="F30" s="24"/>
      <c r="G30" s="24">
        <f>+G29-F29</f>
        <v>0</v>
      </c>
      <c r="H30" s="24"/>
      <c r="I30" s="24">
        <f t="shared" ref="I30:M30" si="10">+I29-H29</f>
        <v>0</v>
      </c>
      <c r="J30" s="25">
        <f t="shared" si="10"/>
        <v>0</v>
      </c>
      <c r="K30" s="25">
        <f t="shared" si="10"/>
        <v>0</v>
      </c>
      <c r="L30" s="25">
        <f t="shared" si="10"/>
        <v>0</v>
      </c>
      <c r="M30" s="25">
        <f t="shared" si="10"/>
        <v>0</v>
      </c>
      <c r="N30" s="22"/>
      <c r="O30" s="132"/>
      <c r="P30" s="122"/>
      <c r="Q30" s="122"/>
      <c r="R30" s="122"/>
      <c r="S30" s="122"/>
      <c r="T30" s="122"/>
    </row>
    <row r="31" spans="1:20" ht="30" x14ac:dyDescent="0.25">
      <c r="A31" s="2" t="s">
        <v>8</v>
      </c>
      <c r="B31" s="26">
        <f>47+181</f>
        <v>228</v>
      </c>
      <c r="C31" s="26">
        <v>199</v>
      </c>
      <c r="D31" s="27">
        <v>244</v>
      </c>
      <c r="E31" s="26">
        <v>250</v>
      </c>
      <c r="F31" s="27">
        <v>202</v>
      </c>
      <c r="G31" s="27">
        <v>190</v>
      </c>
      <c r="H31" s="27">
        <v>148</v>
      </c>
      <c r="I31" s="27">
        <v>36</v>
      </c>
      <c r="J31" s="28">
        <v>265</v>
      </c>
      <c r="K31" s="28">
        <v>199</v>
      </c>
      <c r="L31" s="28">
        <v>225</v>
      </c>
      <c r="M31" s="28">
        <v>182</v>
      </c>
      <c r="N31" s="22">
        <f>SUM(B31:M31)</f>
        <v>2368</v>
      </c>
      <c r="O31" s="132"/>
      <c r="P31" s="122"/>
      <c r="Q31" s="122"/>
      <c r="R31" s="122"/>
      <c r="S31" s="122"/>
      <c r="T31" s="122"/>
    </row>
    <row r="32" spans="1:20" ht="30" x14ac:dyDescent="0.25">
      <c r="A32" s="3" t="s">
        <v>9</v>
      </c>
      <c r="B32" s="29"/>
      <c r="C32" s="29"/>
      <c r="D32" s="30">
        <f>+D30-D31</f>
        <v>-244</v>
      </c>
      <c r="E32" s="29"/>
      <c r="F32" s="30">
        <f>+F30-F31</f>
        <v>-202</v>
      </c>
      <c r="G32" s="30">
        <f t="shared" ref="G32:M32" si="11">+G30-G31</f>
        <v>-190</v>
      </c>
      <c r="H32" s="30">
        <f t="shared" si="11"/>
        <v>-148</v>
      </c>
      <c r="I32" s="30">
        <f t="shared" si="11"/>
        <v>-36</v>
      </c>
      <c r="J32" s="31">
        <f t="shared" si="11"/>
        <v>-265</v>
      </c>
      <c r="K32" s="32">
        <f t="shared" si="11"/>
        <v>-199</v>
      </c>
      <c r="L32" s="32">
        <f t="shared" si="11"/>
        <v>-225</v>
      </c>
      <c r="M32" s="32">
        <f t="shared" si="11"/>
        <v>-182</v>
      </c>
      <c r="N32" s="33">
        <f t="shared" ref="N32:N36" si="12">SUM(B32:M32)</f>
        <v>-1691</v>
      </c>
      <c r="O32" s="132"/>
      <c r="P32" s="122"/>
      <c r="Q32" s="122"/>
      <c r="R32" s="122"/>
      <c r="S32" s="122"/>
      <c r="T32" s="122"/>
    </row>
    <row r="33" spans="1:20" x14ac:dyDescent="0.25">
      <c r="A33" s="4" t="s">
        <v>4</v>
      </c>
      <c r="B33" s="34">
        <f>1438.67+5808.29</f>
        <v>7246.96</v>
      </c>
      <c r="C33" s="34">
        <v>6385.91</v>
      </c>
      <c r="D33" s="14">
        <v>7829.96</v>
      </c>
      <c r="E33" s="34">
        <v>8022.5</v>
      </c>
      <c r="F33" s="14">
        <v>6482.18</v>
      </c>
      <c r="G33" s="14">
        <v>6097.1</v>
      </c>
      <c r="H33" s="14">
        <v>4749.32</v>
      </c>
      <c r="I33" s="14">
        <v>1155.24</v>
      </c>
      <c r="J33" s="15">
        <v>8503.85</v>
      </c>
      <c r="K33" s="16">
        <v>6385.91</v>
      </c>
      <c r="L33" s="16">
        <v>7220.25</v>
      </c>
      <c r="M33" s="16">
        <v>5840.38</v>
      </c>
      <c r="N33" s="22">
        <f t="shared" si="12"/>
        <v>75919.56</v>
      </c>
      <c r="O33" s="132"/>
      <c r="P33" s="122"/>
      <c r="Q33" s="122"/>
      <c r="R33" s="122"/>
      <c r="S33" s="122"/>
      <c r="T33" s="122"/>
    </row>
    <row r="34" spans="1:20" x14ac:dyDescent="0.25">
      <c r="A34" s="4" t="s">
        <v>5</v>
      </c>
      <c r="B34" s="34">
        <f>1831.12+7051.76</f>
        <v>8882.880000000001</v>
      </c>
      <c r="C34" s="34">
        <v>7753.04</v>
      </c>
      <c r="D34" s="14">
        <v>9506.24</v>
      </c>
      <c r="E34" s="34">
        <v>9740</v>
      </c>
      <c r="F34" s="14">
        <v>7869.92</v>
      </c>
      <c r="G34" s="14">
        <v>7402.4</v>
      </c>
      <c r="H34" s="14">
        <v>5766.08</v>
      </c>
      <c r="I34" s="14">
        <v>1402.56</v>
      </c>
      <c r="J34" s="15">
        <v>10324.4</v>
      </c>
      <c r="K34" s="16">
        <v>7753.04</v>
      </c>
      <c r="L34" s="16">
        <v>8766</v>
      </c>
      <c r="M34" s="16">
        <v>7090.72</v>
      </c>
      <c r="N34" s="22">
        <f t="shared" si="12"/>
        <v>92257.279999999999</v>
      </c>
      <c r="O34" s="132"/>
      <c r="P34" s="122"/>
      <c r="Q34" s="122"/>
      <c r="R34" s="122"/>
      <c r="S34" s="122"/>
      <c r="T34" s="122"/>
    </row>
    <row r="35" spans="1:20" x14ac:dyDescent="0.25">
      <c r="A35" s="5" t="s">
        <v>16</v>
      </c>
      <c r="B35" s="35">
        <f t="shared" ref="B35:F35" si="13">SUM(B33:B34)</f>
        <v>16129.84</v>
      </c>
      <c r="C35" s="35">
        <f t="shared" si="13"/>
        <v>14138.95</v>
      </c>
      <c r="D35" s="35">
        <f t="shared" si="13"/>
        <v>17336.2</v>
      </c>
      <c r="E35" s="35">
        <f t="shared" si="13"/>
        <v>17762.5</v>
      </c>
      <c r="F35" s="35">
        <f t="shared" si="13"/>
        <v>14352.1</v>
      </c>
      <c r="G35" s="35">
        <f>SUM(G33:G34)</f>
        <v>13499.5</v>
      </c>
      <c r="H35" s="35">
        <f t="shared" ref="H35:M35" si="14">SUM(H33:H34)</f>
        <v>10515.4</v>
      </c>
      <c r="I35" s="35">
        <f t="shared" si="14"/>
        <v>2557.8000000000002</v>
      </c>
      <c r="J35" s="36">
        <f t="shared" si="14"/>
        <v>18828.25</v>
      </c>
      <c r="K35" s="37">
        <f t="shared" si="14"/>
        <v>14138.95</v>
      </c>
      <c r="L35" s="37">
        <f t="shared" si="14"/>
        <v>15986.25</v>
      </c>
      <c r="M35" s="37">
        <f t="shared" si="14"/>
        <v>12931.1</v>
      </c>
      <c r="N35" s="33">
        <f t="shared" si="12"/>
        <v>168176.84000000003</v>
      </c>
      <c r="O35" s="132"/>
      <c r="P35" s="122"/>
      <c r="Q35" s="122"/>
      <c r="R35" s="122"/>
      <c r="S35" s="122"/>
      <c r="T35" s="122"/>
    </row>
    <row r="36" spans="1:20" ht="30" x14ac:dyDescent="0.25">
      <c r="A36" s="6" t="s">
        <v>6</v>
      </c>
      <c r="B36" s="38">
        <f t="shared" ref="B36:F36" si="15">+B35*1.15</f>
        <v>18549.315999999999</v>
      </c>
      <c r="C36" s="38">
        <f t="shared" si="15"/>
        <v>16259.7925</v>
      </c>
      <c r="D36" s="38">
        <f t="shared" si="15"/>
        <v>19936.63</v>
      </c>
      <c r="E36" s="38">
        <f t="shared" si="15"/>
        <v>20426.875</v>
      </c>
      <c r="F36" s="38">
        <f t="shared" si="15"/>
        <v>16504.915000000001</v>
      </c>
      <c r="G36" s="38">
        <f>+G35*1.15</f>
        <v>15524.424999999999</v>
      </c>
      <c r="H36" s="38">
        <f t="shared" ref="H36:M36" si="16">+H35*1.15</f>
        <v>12092.71</v>
      </c>
      <c r="I36" s="38">
        <f t="shared" si="16"/>
        <v>2941.47</v>
      </c>
      <c r="J36" s="39">
        <f t="shared" si="16"/>
        <v>21652.487499999999</v>
      </c>
      <c r="K36" s="40">
        <f t="shared" si="16"/>
        <v>16259.7925</v>
      </c>
      <c r="L36" s="40">
        <f t="shared" si="16"/>
        <v>18384.1875</v>
      </c>
      <c r="M36" s="40">
        <f t="shared" si="16"/>
        <v>14870.764999999999</v>
      </c>
      <c r="N36" s="33">
        <f t="shared" si="12"/>
        <v>193403.36600000004</v>
      </c>
      <c r="O36" s="132"/>
      <c r="P36" s="122"/>
      <c r="Q36" s="122"/>
      <c r="R36" s="122"/>
      <c r="S36" s="122"/>
      <c r="T36" s="122"/>
    </row>
    <row r="37" spans="1:20" x14ac:dyDescent="0.25">
      <c r="A37" s="7" t="s">
        <v>10</v>
      </c>
      <c r="B37" s="41">
        <v>5160012798</v>
      </c>
      <c r="C37" s="41">
        <v>5160024856</v>
      </c>
      <c r="D37" s="41">
        <v>5160036715</v>
      </c>
      <c r="E37" s="41">
        <v>5160050444</v>
      </c>
      <c r="F37" s="41">
        <v>5160062344</v>
      </c>
      <c r="G37" s="41">
        <v>5160074317</v>
      </c>
      <c r="H37" s="41">
        <v>5160086895</v>
      </c>
      <c r="I37" s="41">
        <v>5160098815</v>
      </c>
      <c r="J37" s="146">
        <v>5160110487</v>
      </c>
      <c r="K37" s="147">
        <v>5160123730</v>
      </c>
      <c r="L37" s="147">
        <v>5160135519</v>
      </c>
      <c r="M37" s="147">
        <v>5160147626</v>
      </c>
      <c r="N37" s="22"/>
      <c r="O37" s="132"/>
      <c r="P37" s="122"/>
      <c r="Q37" s="122"/>
      <c r="R37" s="122"/>
      <c r="S37" s="122"/>
      <c r="T37" s="122"/>
    </row>
    <row r="38" spans="1:20" x14ac:dyDescent="0.25">
      <c r="A38" s="8" t="s">
        <v>14</v>
      </c>
      <c r="B38" s="42">
        <v>42370</v>
      </c>
      <c r="C38" s="42">
        <v>42401</v>
      </c>
      <c r="D38" s="42">
        <v>42430</v>
      </c>
      <c r="E38" s="42">
        <v>42461</v>
      </c>
      <c r="F38" s="42">
        <v>42491</v>
      </c>
      <c r="G38" s="42">
        <v>42522</v>
      </c>
      <c r="H38" s="42">
        <v>42552</v>
      </c>
      <c r="I38" s="42">
        <v>42583</v>
      </c>
      <c r="J38" s="42">
        <v>42614</v>
      </c>
      <c r="K38" s="42">
        <v>42644</v>
      </c>
      <c r="L38" s="42">
        <v>42675</v>
      </c>
      <c r="M38" s="42">
        <v>42705</v>
      </c>
      <c r="N38" s="22"/>
      <c r="O38" s="132"/>
      <c r="P38" s="122"/>
      <c r="Q38" s="122"/>
      <c r="R38" s="122"/>
      <c r="S38" s="122"/>
      <c r="T38" s="122"/>
    </row>
    <row r="39" spans="1:20" x14ac:dyDescent="0.25">
      <c r="A39" s="9" t="s">
        <v>13</v>
      </c>
      <c r="B39" s="42">
        <v>42400</v>
      </c>
      <c r="C39" s="42">
        <v>42428</v>
      </c>
      <c r="D39" s="42">
        <v>42460</v>
      </c>
      <c r="E39" s="42">
        <v>42490</v>
      </c>
      <c r="F39" s="42">
        <v>42521</v>
      </c>
      <c r="G39" s="42">
        <v>42551</v>
      </c>
      <c r="H39" s="42">
        <v>42582</v>
      </c>
      <c r="I39" s="42">
        <v>42613</v>
      </c>
      <c r="J39" s="43">
        <v>42643</v>
      </c>
      <c r="K39" s="44">
        <v>42674</v>
      </c>
      <c r="L39" s="44">
        <v>42704</v>
      </c>
      <c r="M39" s="44">
        <v>42735</v>
      </c>
      <c r="N39" s="22"/>
      <c r="O39" s="132"/>
      <c r="P39" s="122"/>
      <c r="Q39" s="122"/>
      <c r="R39" s="122"/>
      <c r="S39" s="122"/>
      <c r="T39" s="122"/>
    </row>
    <row r="40" spans="1:20" ht="30" x14ac:dyDescent="0.25">
      <c r="A40" s="10" t="s">
        <v>11</v>
      </c>
      <c r="B40" s="42">
        <v>42400</v>
      </c>
      <c r="C40" s="42">
        <v>42428</v>
      </c>
      <c r="D40" s="42">
        <v>42460</v>
      </c>
      <c r="E40" s="42">
        <v>42490</v>
      </c>
      <c r="F40" s="42">
        <v>42521</v>
      </c>
      <c r="G40" s="42">
        <v>42551</v>
      </c>
      <c r="H40" s="42">
        <v>42582</v>
      </c>
      <c r="I40" s="42">
        <v>42613</v>
      </c>
      <c r="J40" s="43">
        <v>42643</v>
      </c>
      <c r="K40" s="44">
        <v>42674</v>
      </c>
      <c r="L40" s="44">
        <v>42704</v>
      </c>
      <c r="M40" s="44">
        <v>42735</v>
      </c>
      <c r="N40" s="22"/>
      <c r="O40" s="132"/>
      <c r="P40" s="122"/>
      <c r="Q40" s="122"/>
      <c r="R40" s="122"/>
      <c r="S40" s="122"/>
      <c r="T40" s="122"/>
    </row>
    <row r="41" spans="1:20" x14ac:dyDescent="0.25">
      <c r="A41" s="60"/>
      <c r="B41" s="34"/>
      <c r="C41" s="34"/>
      <c r="D41" s="34"/>
      <c r="E41" s="34"/>
      <c r="F41" s="42"/>
      <c r="G41" s="42"/>
      <c r="H41" s="14"/>
      <c r="I41" s="14"/>
      <c r="J41" s="43"/>
      <c r="K41" s="16"/>
      <c r="L41" s="44"/>
      <c r="M41" s="44"/>
      <c r="N41" s="22"/>
      <c r="O41" s="132"/>
      <c r="P41" s="122"/>
      <c r="Q41" s="122"/>
      <c r="R41" s="122"/>
      <c r="S41" s="122"/>
      <c r="T41" s="122"/>
    </row>
    <row r="42" spans="1:20" x14ac:dyDescent="0.25">
      <c r="A42" s="126" t="s">
        <v>15</v>
      </c>
      <c r="B42" s="34">
        <v>35.658000000000001</v>
      </c>
      <c r="C42" s="34">
        <v>33.357999999999997</v>
      </c>
      <c r="D42" s="34">
        <v>35.658000000000001</v>
      </c>
      <c r="E42" s="34">
        <v>34.508000000000003</v>
      </c>
      <c r="F42" s="133">
        <v>35.658000000000001</v>
      </c>
      <c r="G42" s="133">
        <v>34.508000000000003</v>
      </c>
      <c r="H42" s="133">
        <v>35.658000000000001</v>
      </c>
      <c r="I42" s="133">
        <v>35.658000000000001</v>
      </c>
      <c r="J42" s="134">
        <v>34.508000000000003</v>
      </c>
      <c r="K42" s="135">
        <v>35.658000000000001</v>
      </c>
      <c r="L42" s="135">
        <v>34.508000000000003</v>
      </c>
      <c r="M42" s="135">
        <v>35.658000000000001</v>
      </c>
      <c r="N42" s="22">
        <f>SUM(B42:M42)</f>
        <v>420.99599999999998</v>
      </c>
      <c r="O42" s="132"/>
      <c r="P42" s="122"/>
      <c r="Q42" s="122"/>
      <c r="R42" s="122"/>
      <c r="S42" s="122"/>
      <c r="T42" s="122"/>
    </row>
    <row r="43" spans="1:20" x14ac:dyDescent="0.25">
      <c r="A43" s="11" t="s">
        <v>16</v>
      </c>
      <c r="B43" s="34">
        <v>1389.24</v>
      </c>
      <c r="C43" s="34">
        <v>1299.6300000000001</v>
      </c>
      <c r="D43" s="34">
        <v>1389.24</v>
      </c>
      <c r="E43" s="34">
        <v>1344.43</v>
      </c>
      <c r="F43" s="111">
        <v>1389.24</v>
      </c>
      <c r="G43" s="111">
        <v>1344.43</v>
      </c>
      <c r="H43" s="111">
        <v>1389.24</v>
      </c>
      <c r="I43" s="111">
        <v>1389.24</v>
      </c>
      <c r="J43" s="112">
        <v>1344.43</v>
      </c>
      <c r="K43" s="113">
        <v>1389.24</v>
      </c>
      <c r="L43" s="113">
        <v>1344.43</v>
      </c>
      <c r="M43" s="113">
        <v>1389.24</v>
      </c>
      <c r="N43" s="22">
        <f t="shared" ref="N43:N44" si="17">SUM(B43:M43)</f>
        <v>16402.030000000002</v>
      </c>
      <c r="O43" s="132"/>
      <c r="P43" s="122"/>
      <c r="Q43" s="122"/>
      <c r="R43" s="122"/>
      <c r="S43" s="122"/>
      <c r="T43" s="122"/>
    </row>
    <row r="44" spans="1:20" ht="30" x14ac:dyDescent="0.25">
      <c r="A44" s="6" t="s">
        <v>6</v>
      </c>
      <c r="B44" s="38">
        <f t="shared" ref="B44:M44" si="18">+B43*1.15</f>
        <v>1597.626</v>
      </c>
      <c r="C44" s="38">
        <f t="shared" si="18"/>
        <v>1494.5744999999999</v>
      </c>
      <c r="D44" s="38">
        <f t="shared" si="18"/>
        <v>1597.626</v>
      </c>
      <c r="E44" s="38">
        <f t="shared" si="18"/>
        <v>1546.0944999999999</v>
      </c>
      <c r="F44" s="38">
        <f t="shared" si="18"/>
        <v>1597.626</v>
      </c>
      <c r="G44" s="38">
        <f t="shared" si="18"/>
        <v>1546.0944999999999</v>
      </c>
      <c r="H44" s="38">
        <f t="shared" si="18"/>
        <v>1597.626</v>
      </c>
      <c r="I44" s="38">
        <f t="shared" si="18"/>
        <v>1597.626</v>
      </c>
      <c r="J44" s="38">
        <f t="shared" si="18"/>
        <v>1546.0944999999999</v>
      </c>
      <c r="K44" s="38">
        <f t="shared" si="18"/>
        <v>1597.626</v>
      </c>
      <c r="L44" s="38">
        <f t="shared" si="18"/>
        <v>1546.0944999999999</v>
      </c>
      <c r="M44" s="38">
        <f t="shared" si="18"/>
        <v>1597.626</v>
      </c>
      <c r="N44" s="22">
        <f t="shared" si="17"/>
        <v>18862.334500000001</v>
      </c>
      <c r="O44" s="132"/>
      <c r="P44" s="122"/>
      <c r="Q44" s="122"/>
      <c r="R44" s="122"/>
      <c r="S44" s="122"/>
      <c r="T44" s="122"/>
    </row>
    <row r="45" spans="1:20" x14ac:dyDescent="0.25">
      <c r="A45" s="7" t="s">
        <v>10</v>
      </c>
      <c r="B45" s="41">
        <v>5160012118</v>
      </c>
      <c r="C45" s="41">
        <v>5160024470</v>
      </c>
      <c r="D45" s="41">
        <v>5160036406</v>
      </c>
      <c r="E45" s="41">
        <v>5160049905</v>
      </c>
      <c r="F45" s="64">
        <v>5160061703</v>
      </c>
      <c r="G45" s="64">
        <v>5160072919</v>
      </c>
      <c r="H45" s="64">
        <v>5160085966</v>
      </c>
      <c r="I45" s="64">
        <v>5160098403</v>
      </c>
      <c r="J45" s="65">
        <v>5160109970</v>
      </c>
      <c r="K45" s="66">
        <v>5160123146</v>
      </c>
      <c r="L45" s="66">
        <v>5160135063</v>
      </c>
      <c r="M45" s="66">
        <v>5160146231</v>
      </c>
      <c r="N45" s="22"/>
      <c r="O45" s="132"/>
      <c r="P45" s="122"/>
      <c r="Q45" s="122"/>
      <c r="R45" s="122"/>
      <c r="S45" s="122"/>
      <c r="T45" s="122"/>
    </row>
    <row r="46" spans="1:20" x14ac:dyDescent="0.25">
      <c r="A46" s="8" t="s">
        <v>14</v>
      </c>
      <c r="B46" s="46">
        <v>42370</v>
      </c>
      <c r="C46" s="46">
        <v>42401</v>
      </c>
      <c r="D46" s="46">
        <v>42430</v>
      </c>
      <c r="E46" s="46">
        <v>42461</v>
      </c>
      <c r="F46" s="46">
        <v>42491</v>
      </c>
      <c r="G46" s="46">
        <v>42522</v>
      </c>
      <c r="H46" s="46">
        <v>42552</v>
      </c>
      <c r="I46" s="46">
        <v>42583</v>
      </c>
      <c r="J46" s="46">
        <v>42614</v>
      </c>
      <c r="K46" s="46">
        <v>42644</v>
      </c>
      <c r="L46" s="46">
        <v>42675</v>
      </c>
      <c r="M46" s="46">
        <v>42705</v>
      </c>
      <c r="N46" s="22"/>
      <c r="O46" s="132"/>
      <c r="P46" s="122"/>
      <c r="Q46" s="122"/>
      <c r="R46" s="122"/>
      <c r="S46" s="122"/>
      <c r="T46" s="122"/>
    </row>
    <row r="47" spans="1:20" x14ac:dyDescent="0.25">
      <c r="A47" s="9" t="s">
        <v>13</v>
      </c>
      <c r="B47" s="46">
        <v>42400</v>
      </c>
      <c r="C47" s="46">
        <v>42428</v>
      </c>
      <c r="D47" s="46">
        <v>42460</v>
      </c>
      <c r="E47" s="46">
        <v>42490</v>
      </c>
      <c r="F47" s="46">
        <v>42521</v>
      </c>
      <c r="G47" s="46">
        <v>42551</v>
      </c>
      <c r="H47" s="46">
        <v>42582</v>
      </c>
      <c r="I47" s="46">
        <v>42613</v>
      </c>
      <c r="J47" s="150">
        <v>42643</v>
      </c>
      <c r="K47" s="151">
        <v>42674</v>
      </c>
      <c r="L47" s="151">
        <v>42704</v>
      </c>
      <c r="M47" s="151">
        <v>42735</v>
      </c>
      <c r="N47" s="22"/>
      <c r="O47" s="132"/>
      <c r="P47" s="122"/>
      <c r="Q47" s="122"/>
      <c r="R47" s="122"/>
      <c r="S47" s="122"/>
      <c r="T47" s="122"/>
    </row>
    <row r="48" spans="1:20" ht="30.75" thickBot="1" x14ac:dyDescent="0.3">
      <c r="A48" s="12" t="s">
        <v>11</v>
      </c>
      <c r="B48" s="73">
        <f>+B47</f>
        <v>42400</v>
      </c>
      <c r="C48" s="73">
        <f t="shared" ref="C48:M48" si="19">+C47</f>
        <v>42428</v>
      </c>
      <c r="D48" s="73">
        <f t="shared" si="19"/>
        <v>42460</v>
      </c>
      <c r="E48" s="73">
        <f t="shared" si="19"/>
        <v>42490</v>
      </c>
      <c r="F48" s="73">
        <f t="shared" si="19"/>
        <v>42521</v>
      </c>
      <c r="G48" s="73">
        <f t="shared" si="19"/>
        <v>42551</v>
      </c>
      <c r="H48" s="73">
        <f t="shared" si="19"/>
        <v>42582</v>
      </c>
      <c r="I48" s="73">
        <f t="shared" si="19"/>
        <v>42613</v>
      </c>
      <c r="J48" s="73">
        <f t="shared" si="19"/>
        <v>42643</v>
      </c>
      <c r="K48" s="73">
        <f t="shared" si="19"/>
        <v>42674</v>
      </c>
      <c r="L48" s="73">
        <f t="shared" si="19"/>
        <v>42704</v>
      </c>
      <c r="M48" s="73">
        <f t="shared" si="19"/>
        <v>42735</v>
      </c>
      <c r="N48" s="53"/>
      <c r="O48" s="132"/>
      <c r="P48" s="122"/>
      <c r="Q48" s="122"/>
      <c r="R48" s="122"/>
      <c r="S48" s="122"/>
      <c r="T48" s="122"/>
    </row>
    <row r="49" spans="1:20" ht="15.75" thickBot="1" x14ac:dyDescent="0.3">
      <c r="A49" s="127"/>
      <c r="B49" s="128"/>
      <c r="C49" s="128"/>
      <c r="D49" s="128"/>
      <c r="E49" s="128"/>
      <c r="F49" s="129"/>
      <c r="G49" s="129"/>
      <c r="H49" s="130"/>
      <c r="I49" s="130"/>
      <c r="J49" s="129"/>
      <c r="K49" s="130"/>
      <c r="L49" s="129"/>
      <c r="M49" s="129"/>
      <c r="N49" s="131"/>
      <c r="O49" s="132"/>
      <c r="P49" s="122"/>
      <c r="Q49" s="122"/>
      <c r="R49" s="122"/>
      <c r="S49" s="122"/>
      <c r="T49" s="122"/>
    </row>
    <row r="50" spans="1:20" x14ac:dyDescent="0.25">
      <c r="A50" s="120" t="s">
        <v>3</v>
      </c>
      <c r="B50" s="120"/>
      <c r="C50" s="120"/>
      <c r="D50" s="120"/>
      <c r="E50" s="120"/>
      <c r="O50" s="132"/>
      <c r="P50" s="122"/>
      <c r="Q50" s="122"/>
      <c r="R50" s="122"/>
      <c r="S50" s="122"/>
      <c r="T50" s="122"/>
    </row>
    <row r="51" spans="1:20" ht="15.75" thickBot="1" x14ac:dyDescent="0.3">
      <c r="A51" s="141" t="s">
        <v>19</v>
      </c>
      <c r="B51" s="136"/>
      <c r="C51" s="136"/>
      <c r="D51" s="136"/>
      <c r="E51" s="136"/>
      <c r="N51" s="121" t="s">
        <v>17</v>
      </c>
      <c r="O51" s="132"/>
      <c r="P51" s="122"/>
      <c r="Q51" s="122"/>
      <c r="R51" s="122"/>
      <c r="S51" s="122"/>
      <c r="T51" s="122"/>
    </row>
    <row r="52" spans="1:20" x14ac:dyDescent="0.25">
      <c r="A52" s="57" t="s">
        <v>2</v>
      </c>
      <c r="B52" s="58">
        <v>42400</v>
      </c>
      <c r="C52" s="58">
        <v>42428</v>
      </c>
      <c r="D52" s="58">
        <v>42460</v>
      </c>
      <c r="E52" s="58">
        <v>42490</v>
      </c>
      <c r="F52" s="137">
        <v>42521</v>
      </c>
      <c r="G52" s="137">
        <v>42551</v>
      </c>
      <c r="H52" s="137">
        <v>42582</v>
      </c>
      <c r="I52" s="138">
        <v>42613</v>
      </c>
      <c r="J52" s="139">
        <v>42643</v>
      </c>
      <c r="K52" s="140">
        <v>42674</v>
      </c>
      <c r="L52" s="140">
        <v>42702</v>
      </c>
      <c r="M52" s="140">
        <v>42727</v>
      </c>
      <c r="N52" s="59">
        <v>2016</v>
      </c>
      <c r="O52" s="132"/>
      <c r="P52" s="122"/>
      <c r="Q52" s="122"/>
      <c r="R52" s="122"/>
      <c r="S52" s="122"/>
      <c r="T52" s="122"/>
    </row>
    <row r="53" spans="1:20" x14ac:dyDescent="0.25">
      <c r="A53" s="54">
        <v>908636300</v>
      </c>
      <c r="B53" s="74"/>
      <c r="C53" s="74"/>
      <c r="D53" s="74"/>
      <c r="E53" s="74"/>
      <c r="F53" s="75"/>
      <c r="G53" s="75"/>
      <c r="H53" s="75"/>
      <c r="I53" s="75"/>
      <c r="J53" s="76"/>
      <c r="K53" s="77"/>
      <c r="L53" s="77"/>
      <c r="M53" s="77"/>
      <c r="N53" s="115" t="s">
        <v>18</v>
      </c>
      <c r="O53" s="132"/>
      <c r="P53" s="122"/>
      <c r="Q53" s="122"/>
      <c r="R53" s="122"/>
      <c r="S53" s="122"/>
      <c r="T53" s="122"/>
    </row>
    <row r="54" spans="1:20" ht="15.75" x14ac:dyDescent="0.25">
      <c r="A54" s="1" t="s">
        <v>7</v>
      </c>
      <c r="B54" s="78"/>
      <c r="C54" s="78"/>
      <c r="D54" s="79">
        <f>+D53-C53</f>
        <v>0</v>
      </c>
      <c r="E54" s="78"/>
      <c r="F54" s="79"/>
      <c r="G54" s="79">
        <f>+G53-F53</f>
        <v>0</v>
      </c>
      <c r="H54" s="79"/>
      <c r="I54" s="79">
        <f t="shared" ref="I54:M54" si="20">+I53-H53</f>
        <v>0</v>
      </c>
      <c r="J54" s="80">
        <f t="shared" si="20"/>
        <v>0</v>
      </c>
      <c r="K54" s="80">
        <f t="shared" si="20"/>
        <v>0</v>
      </c>
      <c r="L54" s="80">
        <f t="shared" si="20"/>
        <v>0</v>
      </c>
      <c r="M54" s="80">
        <f t="shared" si="20"/>
        <v>0</v>
      </c>
      <c r="N54" s="107"/>
      <c r="O54" s="132"/>
      <c r="P54" s="122"/>
      <c r="Q54" s="122"/>
      <c r="R54" s="122"/>
      <c r="S54" s="122"/>
      <c r="T54" s="122"/>
    </row>
    <row r="55" spans="1:20" ht="30" x14ac:dyDescent="0.25">
      <c r="A55" s="2" t="s">
        <v>8</v>
      </c>
      <c r="B55" s="81">
        <f>93+358</f>
        <v>451</v>
      </c>
      <c r="C55" s="81">
        <v>382</v>
      </c>
      <c r="D55" s="82">
        <v>461</v>
      </c>
      <c r="E55" s="81">
        <v>507</v>
      </c>
      <c r="F55" s="82">
        <v>389</v>
      </c>
      <c r="G55" s="82">
        <v>395</v>
      </c>
      <c r="H55" s="82">
        <v>64</v>
      </c>
      <c r="I55" s="82">
        <v>37</v>
      </c>
      <c r="J55" s="83">
        <v>368</v>
      </c>
      <c r="K55" s="83">
        <v>347</v>
      </c>
      <c r="L55" s="83">
        <v>447</v>
      </c>
      <c r="M55" s="83">
        <v>338</v>
      </c>
      <c r="N55" s="107">
        <f>SUM(B55:M55)</f>
        <v>4186</v>
      </c>
      <c r="O55" s="132"/>
      <c r="P55" s="122"/>
      <c r="Q55" s="122"/>
      <c r="R55" s="122"/>
      <c r="S55" s="122"/>
      <c r="T55" s="122"/>
    </row>
    <row r="56" spans="1:20" ht="30" x14ac:dyDescent="0.25">
      <c r="A56" s="3" t="s">
        <v>9</v>
      </c>
      <c r="B56" s="84"/>
      <c r="C56" s="84"/>
      <c r="D56" s="85">
        <f>+D54-D55</f>
        <v>-461</v>
      </c>
      <c r="E56" s="84"/>
      <c r="F56" s="85">
        <f>+F54-F55</f>
        <v>-389</v>
      </c>
      <c r="G56" s="85">
        <f t="shared" ref="G56:M56" si="21">+G54-G55</f>
        <v>-395</v>
      </c>
      <c r="H56" s="85"/>
      <c r="I56" s="85">
        <f t="shared" si="21"/>
        <v>-37</v>
      </c>
      <c r="J56" s="86">
        <f t="shared" si="21"/>
        <v>-368</v>
      </c>
      <c r="K56" s="87">
        <f t="shared" si="21"/>
        <v>-347</v>
      </c>
      <c r="L56" s="87">
        <f t="shared" si="21"/>
        <v>-447</v>
      </c>
      <c r="M56" s="87">
        <f t="shared" si="21"/>
        <v>-338</v>
      </c>
      <c r="N56" s="108">
        <f t="shared" ref="N56:N60" si="22">SUM(B56:M56)</f>
        <v>-2782</v>
      </c>
      <c r="O56" s="132"/>
      <c r="P56" s="122"/>
      <c r="Q56" s="122"/>
      <c r="R56" s="122"/>
      <c r="S56" s="122"/>
      <c r="T56" s="122"/>
    </row>
    <row r="57" spans="1:20" x14ac:dyDescent="0.25">
      <c r="A57" s="4" t="s">
        <v>4</v>
      </c>
      <c r="B57" s="88">
        <f>2846.73+11488.22</f>
        <v>14334.949999999999</v>
      </c>
      <c r="C57" s="88">
        <v>12258.38</v>
      </c>
      <c r="D57" s="89">
        <v>14793.49</v>
      </c>
      <c r="E57" s="88">
        <v>16269.63</v>
      </c>
      <c r="F57" s="89">
        <v>12483.01</v>
      </c>
      <c r="G57" s="89">
        <v>12675.55</v>
      </c>
      <c r="H57" s="89">
        <v>2053.7600000000002</v>
      </c>
      <c r="I57" s="89">
        <v>1187.33</v>
      </c>
      <c r="J57" s="90">
        <v>11809.12</v>
      </c>
      <c r="K57" s="91">
        <v>11135.23</v>
      </c>
      <c r="L57" s="91">
        <v>14344.23</v>
      </c>
      <c r="M57" s="91">
        <v>10846.42</v>
      </c>
      <c r="N57" s="107">
        <f t="shared" si="22"/>
        <v>134191.09999999998</v>
      </c>
      <c r="O57" s="132"/>
      <c r="P57" s="122"/>
      <c r="Q57" s="122"/>
      <c r="R57" s="122"/>
      <c r="S57" s="122"/>
      <c r="T57" s="122"/>
    </row>
    <row r="58" spans="1:20" x14ac:dyDescent="0.25">
      <c r="A58" s="4" t="s">
        <v>5</v>
      </c>
      <c r="B58" s="88">
        <f>3623.28+13947.68</f>
        <v>17570.96</v>
      </c>
      <c r="C58" s="88">
        <v>14882.72</v>
      </c>
      <c r="D58" s="89">
        <v>17960.560000000001</v>
      </c>
      <c r="E58" s="88">
        <v>19752.72</v>
      </c>
      <c r="F58" s="89">
        <v>15155.44</v>
      </c>
      <c r="G58" s="89">
        <v>15389.2</v>
      </c>
      <c r="H58" s="89">
        <v>2493.44</v>
      </c>
      <c r="I58" s="89">
        <v>1441.52</v>
      </c>
      <c r="J58" s="90">
        <v>14337.28</v>
      </c>
      <c r="K58" s="91">
        <v>13519.12</v>
      </c>
      <c r="L58" s="91">
        <v>17415.12</v>
      </c>
      <c r="M58" s="91">
        <v>13168.48</v>
      </c>
      <c r="N58" s="107">
        <f t="shared" si="22"/>
        <v>163086.56000000003</v>
      </c>
      <c r="O58" s="132"/>
      <c r="P58" s="122"/>
      <c r="Q58" s="122"/>
      <c r="R58" s="122"/>
      <c r="S58" s="122"/>
      <c r="T58" s="122"/>
    </row>
    <row r="59" spans="1:20" x14ac:dyDescent="0.25">
      <c r="A59" s="5" t="s">
        <v>16</v>
      </c>
      <c r="B59" s="92">
        <f t="shared" ref="B59:F59" si="23">SUM(B57:B58)</f>
        <v>31905.909999999996</v>
      </c>
      <c r="C59" s="92">
        <f t="shared" si="23"/>
        <v>27141.1</v>
      </c>
      <c r="D59" s="92">
        <f t="shared" si="23"/>
        <v>32754.050000000003</v>
      </c>
      <c r="E59" s="92">
        <f t="shared" si="23"/>
        <v>36022.35</v>
      </c>
      <c r="F59" s="92">
        <f t="shared" si="23"/>
        <v>27638.45</v>
      </c>
      <c r="G59" s="92">
        <f>SUM(G57:G58)</f>
        <v>28064.75</v>
      </c>
      <c r="H59" s="92">
        <f t="shared" ref="H59:M59" si="24">SUM(H57:H58)</f>
        <v>4547.2000000000007</v>
      </c>
      <c r="I59" s="92">
        <f t="shared" si="24"/>
        <v>2628.85</v>
      </c>
      <c r="J59" s="93">
        <f t="shared" si="24"/>
        <v>26146.400000000001</v>
      </c>
      <c r="K59" s="94">
        <f t="shared" si="24"/>
        <v>24654.35</v>
      </c>
      <c r="L59" s="94">
        <f t="shared" si="24"/>
        <v>31759.35</v>
      </c>
      <c r="M59" s="94">
        <f t="shared" si="24"/>
        <v>24014.9</v>
      </c>
      <c r="N59" s="108">
        <f t="shared" si="22"/>
        <v>297277.66000000003</v>
      </c>
    </row>
    <row r="60" spans="1:20" ht="30" x14ac:dyDescent="0.25">
      <c r="A60" s="6" t="s">
        <v>6</v>
      </c>
      <c r="B60" s="95">
        <f t="shared" ref="B60:F60" si="25">+B59*1.15</f>
        <v>36691.796499999989</v>
      </c>
      <c r="C60" s="95">
        <f t="shared" si="25"/>
        <v>31212.264999999996</v>
      </c>
      <c r="D60" s="95">
        <f t="shared" si="25"/>
        <v>37667.157500000001</v>
      </c>
      <c r="E60" s="95">
        <f t="shared" si="25"/>
        <v>41425.702499999992</v>
      </c>
      <c r="F60" s="95">
        <f t="shared" si="25"/>
        <v>31784.217499999999</v>
      </c>
      <c r="G60" s="95">
        <f>+G59*1.15</f>
        <v>32274.462499999998</v>
      </c>
      <c r="H60" s="95">
        <f t="shared" ref="H60:M60" si="26">+H59*1.15</f>
        <v>5229.2800000000007</v>
      </c>
      <c r="I60" s="95">
        <f t="shared" si="26"/>
        <v>3023.1774999999998</v>
      </c>
      <c r="J60" s="96">
        <f t="shared" si="26"/>
        <v>30068.36</v>
      </c>
      <c r="K60" s="97">
        <f t="shared" si="26"/>
        <v>28352.502499999995</v>
      </c>
      <c r="L60" s="97">
        <f t="shared" si="26"/>
        <v>36523.252499999995</v>
      </c>
      <c r="M60" s="97">
        <f t="shared" si="26"/>
        <v>27617.134999999998</v>
      </c>
      <c r="N60" s="108">
        <f t="shared" si="22"/>
        <v>341869.30899999995</v>
      </c>
    </row>
    <row r="61" spans="1:20" x14ac:dyDescent="0.25">
      <c r="A61" s="7" t="s">
        <v>10</v>
      </c>
      <c r="B61" s="98">
        <v>5160012796</v>
      </c>
      <c r="C61" s="98">
        <v>5160024854</v>
      </c>
      <c r="D61" s="98">
        <v>5160036713</v>
      </c>
      <c r="E61" s="98">
        <v>5160050442</v>
      </c>
      <c r="F61" s="98">
        <v>5160062342</v>
      </c>
      <c r="G61" s="98">
        <v>5160074315</v>
      </c>
      <c r="H61" s="98">
        <v>5160086893</v>
      </c>
      <c r="I61" s="98">
        <v>5160098813</v>
      </c>
      <c r="J61" s="148">
        <v>5160110485</v>
      </c>
      <c r="K61" s="149">
        <v>5160123728</v>
      </c>
      <c r="L61" s="149">
        <v>5160135517</v>
      </c>
      <c r="M61" s="149">
        <v>5160147624</v>
      </c>
      <c r="N61" s="107"/>
    </row>
    <row r="62" spans="1:20" x14ac:dyDescent="0.25">
      <c r="A62" s="8" t="s">
        <v>14</v>
      </c>
      <c r="B62" s="42">
        <v>42370</v>
      </c>
      <c r="C62" s="42">
        <v>42401</v>
      </c>
      <c r="D62" s="42">
        <v>42430</v>
      </c>
      <c r="E62" s="42">
        <v>42461</v>
      </c>
      <c r="F62" s="42">
        <v>42491</v>
      </c>
      <c r="G62" s="42">
        <v>42522</v>
      </c>
      <c r="H62" s="42">
        <v>42552</v>
      </c>
      <c r="I62" s="42">
        <v>42583</v>
      </c>
      <c r="J62" s="42">
        <v>42614</v>
      </c>
      <c r="K62" s="42">
        <v>42644</v>
      </c>
      <c r="L62" s="42">
        <v>42675</v>
      </c>
      <c r="M62" s="42">
        <v>42705</v>
      </c>
      <c r="N62" s="107"/>
    </row>
    <row r="63" spans="1:20" x14ac:dyDescent="0.25">
      <c r="A63" s="9" t="s">
        <v>13</v>
      </c>
      <c r="B63" s="42">
        <v>42400</v>
      </c>
      <c r="C63" s="42">
        <v>42428</v>
      </c>
      <c r="D63" s="42">
        <v>42460</v>
      </c>
      <c r="E63" s="42">
        <v>42490</v>
      </c>
      <c r="F63" s="42">
        <v>42521</v>
      </c>
      <c r="G63" s="42">
        <v>42551</v>
      </c>
      <c r="H63" s="42">
        <v>42582</v>
      </c>
      <c r="I63" s="42">
        <v>42613</v>
      </c>
      <c r="J63" s="43">
        <v>42643</v>
      </c>
      <c r="K63" s="44">
        <v>42674</v>
      </c>
      <c r="L63" s="44">
        <v>42704</v>
      </c>
      <c r="M63" s="44">
        <v>42735</v>
      </c>
      <c r="N63" s="107"/>
    </row>
    <row r="64" spans="1:20" ht="30" x14ac:dyDescent="0.25">
      <c r="A64" s="10" t="s">
        <v>11</v>
      </c>
      <c r="B64" s="42">
        <v>42400</v>
      </c>
      <c r="C64" s="42">
        <v>42428</v>
      </c>
      <c r="D64" s="42">
        <v>42460</v>
      </c>
      <c r="E64" s="42">
        <v>42490</v>
      </c>
      <c r="F64" s="42">
        <v>42521</v>
      </c>
      <c r="G64" s="42">
        <v>42551</v>
      </c>
      <c r="H64" s="42">
        <v>42582</v>
      </c>
      <c r="I64" s="42">
        <v>42613</v>
      </c>
      <c r="J64" s="43">
        <v>42643</v>
      </c>
      <c r="K64" s="44">
        <v>42674</v>
      </c>
      <c r="L64" s="44">
        <v>42704</v>
      </c>
      <c r="M64" s="44">
        <v>42735</v>
      </c>
      <c r="N64" s="107"/>
    </row>
    <row r="65" spans="1:14" x14ac:dyDescent="0.25">
      <c r="A65" s="60"/>
      <c r="B65" s="88"/>
      <c r="C65" s="88"/>
      <c r="D65" s="88"/>
      <c r="E65" s="88"/>
      <c r="F65" s="99"/>
      <c r="G65" s="99"/>
      <c r="H65" s="89"/>
      <c r="I65" s="89"/>
      <c r="J65" s="100"/>
      <c r="K65" s="91"/>
      <c r="L65" s="101"/>
      <c r="M65" s="101"/>
      <c r="N65" s="107"/>
    </row>
    <row r="66" spans="1:14" x14ac:dyDescent="0.25">
      <c r="A66" s="126" t="s">
        <v>15</v>
      </c>
      <c r="B66" s="88">
        <v>57.171999999999997</v>
      </c>
      <c r="C66" s="88">
        <v>53.484000000000002</v>
      </c>
      <c r="D66" s="88">
        <v>51.171999999999997</v>
      </c>
      <c r="E66" s="88">
        <v>55.328000000000003</v>
      </c>
      <c r="F66" s="103">
        <v>57.171999999999997</v>
      </c>
      <c r="G66" s="103">
        <v>55.328000000000003</v>
      </c>
      <c r="H66" s="103">
        <v>57.171999999999997</v>
      </c>
      <c r="I66" s="103">
        <v>57.171999999999997</v>
      </c>
      <c r="J66" s="104">
        <v>55.328000000000003</v>
      </c>
      <c r="K66" s="105">
        <v>57.171999999999997</v>
      </c>
      <c r="L66" s="105">
        <v>55.328000000000003</v>
      </c>
      <c r="M66" s="105">
        <v>57.171999999999997</v>
      </c>
      <c r="N66" s="107">
        <f>SUM(B66:M66)</f>
        <v>669</v>
      </c>
    </row>
    <row r="67" spans="1:14" x14ac:dyDescent="0.25">
      <c r="A67" s="11" t="s">
        <v>16</v>
      </c>
      <c r="B67" s="88">
        <v>2227.42</v>
      </c>
      <c r="C67" s="88">
        <v>2083.7399999999998</v>
      </c>
      <c r="D67" s="88">
        <v>2227.42</v>
      </c>
      <c r="E67" s="88">
        <v>2155.58</v>
      </c>
      <c r="F67" s="103">
        <v>2227.42</v>
      </c>
      <c r="G67" s="103">
        <v>2155.58</v>
      </c>
      <c r="H67" s="103">
        <v>2227.42</v>
      </c>
      <c r="I67" s="103">
        <v>2227.42</v>
      </c>
      <c r="J67" s="104">
        <v>2155.58</v>
      </c>
      <c r="K67" s="105">
        <v>2227.42</v>
      </c>
      <c r="L67" s="105">
        <v>2155.58</v>
      </c>
      <c r="M67" s="105">
        <v>2227.42</v>
      </c>
      <c r="N67" s="107">
        <f t="shared" ref="N67:N68" si="27">SUM(B67:M67)</f>
        <v>26298</v>
      </c>
    </row>
    <row r="68" spans="1:14" ht="30" x14ac:dyDescent="0.25">
      <c r="A68" s="6" t="s">
        <v>6</v>
      </c>
      <c r="B68" s="95">
        <f t="shared" ref="B68:M68" si="28">+B67*1.15</f>
        <v>2561.5329999999999</v>
      </c>
      <c r="C68" s="95">
        <f t="shared" si="28"/>
        <v>2396.3009999999995</v>
      </c>
      <c r="D68" s="95">
        <f t="shared" si="28"/>
        <v>2561.5329999999999</v>
      </c>
      <c r="E68" s="95">
        <f t="shared" si="28"/>
        <v>2478.9169999999999</v>
      </c>
      <c r="F68" s="95">
        <f>+F67*1.15</f>
        <v>2561.5329999999999</v>
      </c>
      <c r="G68" s="95">
        <f t="shared" si="28"/>
        <v>2478.9169999999999</v>
      </c>
      <c r="H68" s="95">
        <f t="shared" si="28"/>
        <v>2561.5329999999999</v>
      </c>
      <c r="I68" s="95">
        <f t="shared" si="28"/>
        <v>2561.5329999999999</v>
      </c>
      <c r="J68" s="95">
        <f t="shared" si="28"/>
        <v>2478.9169999999999</v>
      </c>
      <c r="K68" s="95">
        <f t="shared" si="28"/>
        <v>2561.5329999999999</v>
      </c>
      <c r="L68" s="95">
        <f t="shared" si="28"/>
        <v>2478.9169999999999</v>
      </c>
      <c r="M68" s="95">
        <f t="shared" si="28"/>
        <v>2561.5329999999999</v>
      </c>
      <c r="N68" s="107">
        <f t="shared" si="27"/>
        <v>30242.699999999997</v>
      </c>
    </row>
    <row r="69" spans="1:14" x14ac:dyDescent="0.25">
      <c r="A69" s="7" t="s">
        <v>10</v>
      </c>
      <c r="B69" s="41">
        <v>5160012117</v>
      </c>
      <c r="C69" s="41">
        <v>5160024469</v>
      </c>
      <c r="D69" s="41">
        <v>5160036405</v>
      </c>
      <c r="E69" s="41">
        <v>5160049904</v>
      </c>
      <c r="F69" s="64">
        <v>5160061702</v>
      </c>
      <c r="G69" s="64">
        <v>5160072918</v>
      </c>
      <c r="H69" s="64">
        <v>5160085965</v>
      </c>
      <c r="I69" s="64">
        <v>5160098401</v>
      </c>
      <c r="J69" s="65">
        <v>5160109969</v>
      </c>
      <c r="K69" s="66">
        <v>5160123145</v>
      </c>
      <c r="L69" s="66">
        <v>5160135062</v>
      </c>
      <c r="M69" s="66">
        <v>5160146230</v>
      </c>
      <c r="N69" s="107"/>
    </row>
    <row r="70" spans="1:14" x14ac:dyDescent="0.25">
      <c r="A70" s="9" t="s">
        <v>14</v>
      </c>
      <c r="B70" s="46">
        <v>42370</v>
      </c>
      <c r="C70" s="46">
        <v>42401</v>
      </c>
      <c r="D70" s="46">
        <v>42430</v>
      </c>
      <c r="E70" s="46">
        <v>42461</v>
      </c>
      <c r="F70" s="46">
        <v>42491</v>
      </c>
      <c r="G70" s="46">
        <v>42522</v>
      </c>
      <c r="H70" s="46">
        <v>42552</v>
      </c>
      <c r="I70" s="46">
        <v>42583</v>
      </c>
      <c r="J70" s="46">
        <v>42614</v>
      </c>
      <c r="K70" s="46">
        <v>42644</v>
      </c>
      <c r="L70" s="46">
        <v>42675</v>
      </c>
      <c r="M70" s="46">
        <v>42705</v>
      </c>
      <c r="N70" s="109"/>
    </row>
    <row r="71" spans="1:14" x14ac:dyDescent="0.25">
      <c r="A71" s="41" t="s">
        <v>13</v>
      </c>
      <c r="B71" s="46">
        <v>42400</v>
      </c>
      <c r="C71" s="46">
        <v>42428</v>
      </c>
      <c r="D71" s="46">
        <v>42460</v>
      </c>
      <c r="E71" s="46">
        <v>42490</v>
      </c>
      <c r="F71" s="46">
        <v>42521</v>
      </c>
      <c r="G71" s="46">
        <v>42551</v>
      </c>
      <c r="H71" s="46">
        <v>42582</v>
      </c>
      <c r="I71" s="46">
        <v>42613</v>
      </c>
      <c r="J71" s="150">
        <v>42643</v>
      </c>
      <c r="K71" s="151">
        <v>42674</v>
      </c>
      <c r="L71" s="151">
        <v>42704</v>
      </c>
      <c r="M71" s="151">
        <v>42735</v>
      </c>
      <c r="N71" s="110"/>
    </row>
    <row r="72" spans="1:14" ht="30" x14ac:dyDescent="0.25">
      <c r="A72" s="67" t="s">
        <v>11</v>
      </c>
      <c r="B72" s="73">
        <f>+B71</f>
        <v>42400</v>
      </c>
      <c r="C72" s="73">
        <f t="shared" ref="C72:M72" si="29">+C71</f>
        <v>42428</v>
      </c>
      <c r="D72" s="73">
        <f t="shared" si="29"/>
        <v>42460</v>
      </c>
      <c r="E72" s="73">
        <f t="shared" si="29"/>
        <v>42490</v>
      </c>
      <c r="F72" s="73">
        <f t="shared" si="29"/>
        <v>42521</v>
      </c>
      <c r="G72" s="73">
        <f t="shared" si="29"/>
        <v>42551</v>
      </c>
      <c r="H72" s="73">
        <f t="shared" si="29"/>
        <v>42582</v>
      </c>
      <c r="I72" s="73">
        <f t="shared" si="29"/>
        <v>42613</v>
      </c>
      <c r="J72" s="73">
        <f t="shared" si="29"/>
        <v>42643</v>
      </c>
      <c r="K72" s="73">
        <f t="shared" si="29"/>
        <v>42674</v>
      </c>
      <c r="L72" s="73">
        <f t="shared" si="29"/>
        <v>42704</v>
      </c>
      <c r="M72" s="73">
        <f t="shared" si="29"/>
        <v>42735</v>
      </c>
      <c r="N72" s="110"/>
    </row>
  </sheetData>
  <pageMargins left="0.70000000000000007" right="0.70000000000000007" top="0.78740157500000008" bottom="0.78740157500000008" header="0.30000000000000004" footer="0.3000000000000000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tabSelected="1" topLeftCell="A37" workbookViewId="0">
      <selection activeCell="C73" sqref="C73"/>
    </sheetView>
  </sheetViews>
  <sheetFormatPr defaultRowHeight="15" x14ac:dyDescent="0.25"/>
  <cols>
    <col min="1" max="1" width="25.28515625" customWidth="1"/>
    <col min="2" max="2" width="13.140625" customWidth="1"/>
    <col min="3" max="3" width="13.85546875" customWidth="1"/>
    <col min="4" max="4" width="13.28515625" customWidth="1"/>
    <col min="5" max="5" width="14.42578125" customWidth="1"/>
    <col min="6" max="6" width="16.140625" customWidth="1"/>
    <col min="7" max="7" width="13.42578125" customWidth="1"/>
    <col min="8" max="8" width="14.5703125" customWidth="1"/>
    <col min="9" max="9" width="14.7109375" customWidth="1"/>
    <col min="10" max="10" width="13.85546875" customWidth="1"/>
    <col min="11" max="11" width="15" customWidth="1"/>
    <col min="12" max="12" width="13.140625" customWidth="1"/>
    <col min="13" max="13" width="15" customWidth="1"/>
    <col min="14" max="14" width="16.42578125" customWidth="1"/>
  </cols>
  <sheetData>
    <row r="1" spans="1:14" ht="20.25" x14ac:dyDescent="0.3">
      <c r="A1" s="117" t="s">
        <v>0</v>
      </c>
      <c r="B1" s="117"/>
      <c r="C1" s="117"/>
      <c r="D1" s="117"/>
      <c r="E1" s="117"/>
      <c r="F1" s="117"/>
      <c r="G1" s="117"/>
      <c r="H1" s="117"/>
      <c r="I1" s="117"/>
      <c r="J1" s="117" t="s">
        <v>1</v>
      </c>
      <c r="K1" s="117"/>
      <c r="L1" s="117"/>
      <c r="M1" s="117"/>
      <c r="N1" s="118"/>
    </row>
    <row r="2" spans="1:14" ht="15.75" thickBot="1" x14ac:dyDescent="0.3">
      <c r="A2" s="120" t="s">
        <v>3</v>
      </c>
      <c r="B2" s="120"/>
      <c r="C2" s="120"/>
      <c r="D2" s="120"/>
      <c r="E2" s="120"/>
      <c r="F2" s="119"/>
      <c r="G2" s="119"/>
      <c r="H2" s="119"/>
      <c r="I2" s="119"/>
      <c r="J2" s="119"/>
      <c r="K2" s="119"/>
      <c r="L2" s="119"/>
      <c r="M2" s="119"/>
      <c r="N2" s="121" t="s">
        <v>17</v>
      </c>
    </row>
    <row r="3" spans="1:14" x14ac:dyDescent="0.25">
      <c r="A3" s="57" t="s">
        <v>2</v>
      </c>
      <c r="B3" s="58">
        <v>42766</v>
      </c>
      <c r="C3" s="58">
        <v>42794</v>
      </c>
      <c r="D3" s="58">
        <v>42825</v>
      </c>
      <c r="E3" s="58">
        <v>42855</v>
      </c>
      <c r="F3" s="137">
        <v>42886</v>
      </c>
      <c r="G3" s="137">
        <v>42916</v>
      </c>
      <c r="H3" s="137">
        <v>42947</v>
      </c>
      <c r="I3" s="138">
        <v>42978</v>
      </c>
      <c r="J3" s="139">
        <v>43008</v>
      </c>
      <c r="K3" s="140">
        <v>43039</v>
      </c>
      <c r="L3" s="140">
        <v>43067</v>
      </c>
      <c r="M3" s="140">
        <v>43092</v>
      </c>
      <c r="N3" s="59">
        <v>2017</v>
      </c>
    </row>
    <row r="4" spans="1:14" x14ac:dyDescent="0.25">
      <c r="A4" s="144" t="s">
        <v>12</v>
      </c>
      <c r="B4" s="13"/>
      <c r="C4" s="13"/>
      <c r="D4" s="13"/>
      <c r="E4" s="13"/>
      <c r="F4" s="14"/>
      <c r="G4" s="14"/>
      <c r="H4" s="14"/>
      <c r="I4" s="14"/>
      <c r="J4" s="15"/>
      <c r="K4" s="16"/>
      <c r="L4" s="16"/>
      <c r="M4" s="16"/>
      <c r="N4" s="17"/>
    </row>
    <row r="5" spans="1:14" ht="15.75" x14ac:dyDescent="0.25">
      <c r="A5" s="123">
        <v>8054662</v>
      </c>
      <c r="B5" s="18"/>
      <c r="C5" s="18"/>
      <c r="D5" s="19"/>
      <c r="E5" s="18"/>
      <c r="F5" s="19"/>
      <c r="G5" s="19"/>
      <c r="H5" s="19"/>
      <c r="I5" s="19"/>
      <c r="J5" s="20"/>
      <c r="K5" s="21"/>
      <c r="L5" s="21"/>
      <c r="M5" s="21"/>
      <c r="N5" s="22" t="s">
        <v>18</v>
      </c>
    </row>
    <row r="6" spans="1:14" ht="15.75" x14ac:dyDescent="0.25">
      <c r="A6" s="1" t="s">
        <v>7</v>
      </c>
      <c r="B6" s="23"/>
      <c r="C6" s="23"/>
      <c r="D6" s="24">
        <f>+D5-C5</f>
        <v>0</v>
      </c>
      <c r="E6" s="23"/>
      <c r="F6" s="24"/>
      <c r="G6" s="24">
        <f>+G5-F5</f>
        <v>0</v>
      </c>
      <c r="H6" s="24">
        <f t="shared" ref="H6:M6" si="0">+H5-G5</f>
        <v>0</v>
      </c>
      <c r="I6" s="24">
        <f t="shared" si="0"/>
        <v>0</v>
      </c>
      <c r="J6" s="25">
        <f t="shared" si="0"/>
        <v>0</v>
      </c>
      <c r="K6" s="25">
        <f t="shared" si="0"/>
        <v>0</v>
      </c>
      <c r="L6" s="25">
        <f t="shared" si="0"/>
        <v>0</v>
      </c>
      <c r="M6" s="25">
        <f t="shared" si="0"/>
        <v>0</v>
      </c>
      <c r="N6" s="22"/>
    </row>
    <row r="7" spans="1:14" ht="30" x14ac:dyDescent="0.25">
      <c r="A7" s="2" t="s">
        <v>8</v>
      </c>
      <c r="B7" s="26">
        <v>309</v>
      </c>
      <c r="C7" s="26">
        <v>296</v>
      </c>
      <c r="D7" s="27"/>
      <c r="E7" s="26"/>
      <c r="F7" s="27"/>
      <c r="G7" s="27"/>
      <c r="H7" s="27"/>
      <c r="I7" s="27"/>
      <c r="J7" s="28"/>
      <c r="K7" s="28"/>
      <c r="L7" s="28"/>
      <c r="M7" s="28"/>
      <c r="N7" s="22">
        <f>SUM(B7:M7)</f>
        <v>605</v>
      </c>
    </row>
    <row r="8" spans="1:14" ht="15.75" x14ac:dyDescent="0.25">
      <c r="A8" s="3" t="s">
        <v>9</v>
      </c>
      <c r="B8" s="29"/>
      <c r="C8" s="29"/>
      <c r="D8" s="30">
        <f>+D6-D7</f>
        <v>0</v>
      </c>
      <c r="E8" s="29"/>
      <c r="F8" s="30">
        <f>+F6-F7</f>
        <v>0</v>
      </c>
      <c r="G8" s="30">
        <f t="shared" ref="G8:M8" si="1">+G6-G7</f>
        <v>0</v>
      </c>
      <c r="H8" s="30">
        <f t="shared" si="1"/>
        <v>0</v>
      </c>
      <c r="I8" s="30">
        <f t="shared" si="1"/>
        <v>0</v>
      </c>
      <c r="J8" s="31">
        <f t="shared" si="1"/>
        <v>0</v>
      </c>
      <c r="K8" s="32">
        <f t="shared" si="1"/>
        <v>0</v>
      </c>
      <c r="L8" s="32">
        <f t="shared" si="1"/>
        <v>0</v>
      </c>
      <c r="M8" s="32">
        <f t="shared" si="1"/>
        <v>0</v>
      </c>
      <c r="N8" s="33">
        <f t="shared" ref="N8:N12" si="2">SUM(B8:M8)</f>
        <v>0</v>
      </c>
    </row>
    <row r="9" spans="1:14" x14ac:dyDescent="0.25">
      <c r="A9" s="4" t="s">
        <v>4</v>
      </c>
      <c r="B9" s="34">
        <v>10561.62</v>
      </c>
      <c r="C9" s="34">
        <v>10117.280000000001</v>
      </c>
      <c r="D9" s="14"/>
      <c r="E9" s="34"/>
      <c r="F9" s="14"/>
      <c r="G9" s="14"/>
      <c r="H9" s="14"/>
      <c r="I9" s="14"/>
      <c r="J9" s="15"/>
      <c r="K9" s="16"/>
      <c r="L9" s="16"/>
      <c r="M9" s="16"/>
      <c r="N9" s="22">
        <f t="shared" si="2"/>
        <v>20678.900000000001</v>
      </c>
    </row>
    <row r="10" spans="1:14" x14ac:dyDescent="0.25">
      <c r="A10" s="4" t="s">
        <v>5</v>
      </c>
      <c r="B10" s="34">
        <v>12118.98</v>
      </c>
      <c r="C10" s="34">
        <v>11609.12</v>
      </c>
      <c r="D10" s="14"/>
      <c r="E10" s="34"/>
      <c r="F10" s="14"/>
      <c r="G10" s="14"/>
      <c r="H10" s="14"/>
      <c r="I10" s="14"/>
      <c r="J10" s="15"/>
      <c r="K10" s="16"/>
      <c r="L10" s="16"/>
      <c r="M10" s="16"/>
      <c r="N10" s="22">
        <f t="shared" si="2"/>
        <v>23728.1</v>
      </c>
    </row>
    <row r="11" spans="1:14" x14ac:dyDescent="0.25">
      <c r="A11" s="5" t="s">
        <v>16</v>
      </c>
      <c r="B11" s="35">
        <f t="shared" ref="B11:F11" si="3">SUM(B9:B10)</f>
        <v>22680.6</v>
      </c>
      <c r="C11" s="35">
        <f t="shared" si="3"/>
        <v>21726.400000000001</v>
      </c>
      <c r="D11" s="35">
        <f t="shared" si="3"/>
        <v>0</v>
      </c>
      <c r="E11" s="35">
        <f t="shared" si="3"/>
        <v>0</v>
      </c>
      <c r="F11" s="35">
        <f t="shared" si="3"/>
        <v>0</v>
      </c>
      <c r="G11" s="35">
        <f>SUM(G9:G10)</f>
        <v>0</v>
      </c>
      <c r="H11" s="35">
        <f t="shared" ref="H11:M11" si="4">SUM(H9:H10)</f>
        <v>0</v>
      </c>
      <c r="I11" s="35">
        <f t="shared" si="4"/>
        <v>0</v>
      </c>
      <c r="J11" s="36">
        <f t="shared" si="4"/>
        <v>0</v>
      </c>
      <c r="K11" s="37">
        <f t="shared" si="4"/>
        <v>0</v>
      </c>
      <c r="L11" s="37">
        <f t="shared" si="4"/>
        <v>0</v>
      </c>
      <c r="M11" s="37">
        <f t="shared" si="4"/>
        <v>0</v>
      </c>
      <c r="N11" s="33">
        <f t="shared" si="2"/>
        <v>44407</v>
      </c>
    </row>
    <row r="12" spans="1:14" x14ac:dyDescent="0.25">
      <c r="A12" s="6" t="s">
        <v>6</v>
      </c>
      <c r="B12" s="38">
        <f t="shared" ref="B12:F12" si="5">+B11*1.15</f>
        <v>26082.689999999995</v>
      </c>
      <c r="C12" s="38">
        <f t="shared" si="5"/>
        <v>24985.360000000001</v>
      </c>
      <c r="D12" s="38">
        <f t="shared" si="5"/>
        <v>0</v>
      </c>
      <c r="E12" s="38">
        <f t="shared" si="5"/>
        <v>0</v>
      </c>
      <c r="F12" s="38">
        <f t="shared" si="5"/>
        <v>0</v>
      </c>
      <c r="G12" s="38">
        <f>+G11*1.15</f>
        <v>0</v>
      </c>
      <c r="H12" s="38">
        <f t="shared" ref="H12:M12" si="6">+H11*1.15</f>
        <v>0</v>
      </c>
      <c r="I12" s="38">
        <f t="shared" si="6"/>
        <v>0</v>
      </c>
      <c r="J12" s="39">
        <f t="shared" si="6"/>
        <v>0</v>
      </c>
      <c r="K12" s="40">
        <f t="shared" si="6"/>
        <v>0</v>
      </c>
      <c r="L12" s="40">
        <f t="shared" si="6"/>
        <v>0</v>
      </c>
      <c r="M12" s="40">
        <f t="shared" si="6"/>
        <v>0</v>
      </c>
      <c r="N12" s="33">
        <f t="shared" si="2"/>
        <v>51068.049999999996</v>
      </c>
    </row>
    <row r="13" spans="1:14" x14ac:dyDescent="0.25">
      <c r="A13" s="7" t="s">
        <v>10</v>
      </c>
      <c r="B13" s="41">
        <v>5170013331</v>
      </c>
      <c r="C13" s="41">
        <v>5170025503</v>
      </c>
      <c r="D13" s="41"/>
      <c r="E13" s="41"/>
      <c r="F13" s="41"/>
      <c r="G13" s="41"/>
      <c r="H13" s="41"/>
      <c r="I13" s="41"/>
      <c r="J13" s="146"/>
      <c r="K13" s="147"/>
      <c r="L13" s="147"/>
      <c r="M13" s="147"/>
      <c r="N13" s="22"/>
    </row>
    <row r="14" spans="1:14" x14ac:dyDescent="0.25">
      <c r="A14" s="8" t="s">
        <v>14</v>
      </c>
      <c r="B14" s="42">
        <v>42736</v>
      </c>
      <c r="C14" s="42">
        <v>42767</v>
      </c>
      <c r="D14" s="42">
        <v>42795</v>
      </c>
      <c r="E14" s="42">
        <v>42826</v>
      </c>
      <c r="F14" s="42">
        <v>42856</v>
      </c>
      <c r="G14" s="42">
        <v>42887</v>
      </c>
      <c r="H14" s="42">
        <v>42917</v>
      </c>
      <c r="I14" s="42">
        <v>42948</v>
      </c>
      <c r="J14" s="42">
        <v>42979</v>
      </c>
      <c r="K14" s="42">
        <v>43009</v>
      </c>
      <c r="L14" s="42">
        <v>43040</v>
      </c>
      <c r="M14" s="42">
        <v>43070</v>
      </c>
      <c r="N14" s="22"/>
    </row>
    <row r="15" spans="1:14" x14ac:dyDescent="0.25">
      <c r="A15" s="9" t="s">
        <v>13</v>
      </c>
      <c r="B15" s="42">
        <v>42766</v>
      </c>
      <c r="C15" s="42">
        <v>42794</v>
      </c>
      <c r="D15" s="42">
        <v>42825</v>
      </c>
      <c r="E15" s="42">
        <v>42855</v>
      </c>
      <c r="F15" s="42">
        <v>42886</v>
      </c>
      <c r="G15" s="42">
        <v>42916</v>
      </c>
      <c r="H15" s="42">
        <v>42947</v>
      </c>
      <c r="I15" s="42">
        <v>42978</v>
      </c>
      <c r="J15" s="43">
        <v>43008</v>
      </c>
      <c r="K15" s="44">
        <v>43039</v>
      </c>
      <c r="L15" s="44">
        <v>43069</v>
      </c>
      <c r="M15" s="44">
        <v>43100</v>
      </c>
      <c r="N15" s="22"/>
    </row>
    <row r="16" spans="1:14" x14ac:dyDescent="0.25">
      <c r="A16" s="10" t="s">
        <v>11</v>
      </c>
      <c r="B16" s="42">
        <v>42766</v>
      </c>
      <c r="C16" s="42">
        <v>42794</v>
      </c>
      <c r="D16" s="42">
        <v>42825</v>
      </c>
      <c r="E16" s="42">
        <v>42855</v>
      </c>
      <c r="F16" s="42">
        <v>42886</v>
      </c>
      <c r="G16" s="42">
        <v>42916</v>
      </c>
      <c r="H16" s="42">
        <v>42947</v>
      </c>
      <c r="I16" s="42">
        <v>42978</v>
      </c>
      <c r="J16" s="43">
        <v>43008</v>
      </c>
      <c r="K16" s="44">
        <v>43039</v>
      </c>
      <c r="L16" s="44">
        <v>43069</v>
      </c>
      <c r="M16" s="44">
        <v>43100</v>
      </c>
      <c r="N16" s="22"/>
    </row>
    <row r="17" spans="1:14" x14ac:dyDescent="0.25">
      <c r="A17" s="60"/>
      <c r="B17" s="34"/>
      <c r="C17" s="34"/>
      <c r="D17" s="34"/>
      <c r="E17" s="34"/>
      <c r="F17" s="42"/>
      <c r="G17" s="42"/>
      <c r="H17" s="14"/>
      <c r="I17" s="14"/>
      <c r="J17" s="43"/>
      <c r="K17" s="16"/>
      <c r="L17" s="44"/>
      <c r="M17" s="44"/>
      <c r="N17" s="22"/>
    </row>
    <row r="18" spans="1:14" x14ac:dyDescent="0.25">
      <c r="A18" s="126" t="s">
        <v>15</v>
      </c>
      <c r="B18" s="34">
        <v>40.341999999999999</v>
      </c>
      <c r="C18" s="34">
        <v>36.438000000000002</v>
      </c>
      <c r="D18" s="114"/>
      <c r="E18" s="114"/>
      <c r="F18" s="61"/>
      <c r="G18" s="61"/>
      <c r="H18" s="61"/>
      <c r="I18" s="61"/>
      <c r="J18" s="62"/>
      <c r="K18" s="63"/>
      <c r="L18" s="63"/>
      <c r="M18" s="63"/>
      <c r="N18" s="22">
        <f>SUM(B18:M18)</f>
        <v>76.78</v>
      </c>
    </row>
    <row r="19" spans="1:14" x14ac:dyDescent="0.25">
      <c r="A19" s="11" t="s">
        <v>16</v>
      </c>
      <c r="B19" s="34">
        <v>1582.21</v>
      </c>
      <c r="C19" s="34">
        <v>1429.1</v>
      </c>
      <c r="D19" s="114"/>
      <c r="E19" s="114"/>
      <c r="F19" s="61"/>
      <c r="G19" s="61"/>
      <c r="H19" s="61"/>
      <c r="I19" s="61"/>
      <c r="J19" s="62"/>
      <c r="K19" s="63"/>
      <c r="L19" s="63"/>
      <c r="M19" s="63"/>
      <c r="N19" s="22">
        <f t="shared" ref="N19:N20" si="7">SUM(B19:M19)</f>
        <v>3011.31</v>
      </c>
    </row>
    <row r="20" spans="1:14" x14ac:dyDescent="0.25">
      <c r="A20" s="6" t="s">
        <v>6</v>
      </c>
      <c r="B20" s="38">
        <f t="shared" ref="B20:M20" si="8">+B19*1.15</f>
        <v>1819.5414999999998</v>
      </c>
      <c r="C20" s="38">
        <f t="shared" si="8"/>
        <v>1643.4649999999997</v>
      </c>
      <c r="D20" s="38">
        <f t="shared" si="8"/>
        <v>0</v>
      </c>
      <c r="E20" s="38">
        <f t="shared" si="8"/>
        <v>0</v>
      </c>
      <c r="F20" s="38">
        <f t="shared" si="8"/>
        <v>0</v>
      </c>
      <c r="G20" s="38">
        <f t="shared" si="8"/>
        <v>0</v>
      </c>
      <c r="H20" s="38">
        <f t="shared" si="8"/>
        <v>0</v>
      </c>
      <c r="I20" s="38">
        <f t="shared" si="8"/>
        <v>0</v>
      </c>
      <c r="J20" s="38">
        <f t="shared" si="8"/>
        <v>0</v>
      </c>
      <c r="K20" s="38">
        <f t="shared" si="8"/>
        <v>0</v>
      </c>
      <c r="L20" s="38">
        <f t="shared" si="8"/>
        <v>0</v>
      </c>
      <c r="M20" s="38">
        <f t="shared" si="8"/>
        <v>0</v>
      </c>
      <c r="N20" s="22">
        <f t="shared" si="7"/>
        <v>3463.0064999999995</v>
      </c>
    </row>
    <row r="21" spans="1:14" x14ac:dyDescent="0.25">
      <c r="A21" s="7" t="s">
        <v>10</v>
      </c>
      <c r="B21" s="41">
        <v>5170012797</v>
      </c>
      <c r="C21" s="41">
        <v>5170024933</v>
      </c>
      <c r="D21" s="41"/>
      <c r="E21" s="41"/>
      <c r="F21" s="64"/>
      <c r="G21" s="64"/>
      <c r="H21" s="64"/>
      <c r="I21" s="64"/>
      <c r="J21" s="65"/>
      <c r="K21" s="66"/>
      <c r="L21" s="66"/>
      <c r="M21" s="66"/>
      <c r="N21" s="22"/>
    </row>
    <row r="22" spans="1:14" x14ac:dyDescent="0.25">
      <c r="A22" s="8" t="s">
        <v>14</v>
      </c>
      <c r="B22" s="46">
        <v>42736</v>
      </c>
      <c r="C22" s="46">
        <v>42767</v>
      </c>
      <c r="D22" s="46">
        <v>42795</v>
      </c>
      <c r="E22" s="46">
        <v>42826</v>
      </c>
      <c r="F22" s="46">
        <v>42856</v>
      </c>
      <c r="G22" s="46">
        <v>42887</v>
      </c>
      <c r="H22" s="46">
        <v>42917</v>
      </c>
      <c r="I22" s="46">
        <v>42948</v>
      </c>
      <c r="J22" s="46">
        <v>42979</v>
      </c>
      <c r="K22" s="46">
        <v>43009</v>
      </c>
      <c r="L22" s="46">
        <v>43040</v>
      </c>
      <c r="M22" s="46">
        <v>43070</v>
      </c>
      <c r="N22" s="22"/>
    </row>
    <row r="23" spans="1:14" x14ac:dyDescent="0.25">
      <c r="A23" s="9" t="s">
        <v>13</v>
      </c>
      <c r="B23" s="46">
        <v>42766</v>
      </c>
      <c r="C23" s="46">
        <v>42794</v>
      </c>
      <c r="D23" s="46">
        <v>42825</v>
      </c>
      <c r="E23" s="46">
        <v>42855</v>
      </c>
      <c r="F23" s="46">
        <v>42886</v>
      </c>
      <c r="G23" s="46">
        <v>42916</v>
      </c>
      <c r="H23" s="46">
        <v>42947</v>
      </c>
      <c r="I23" s="46">
        <v>42978</v>
      </c>
      <c r="J23" s="150">
        <v>43008</v>
      </c>
      <c r="K23" s="151">
        <v>43039</v>
      </c>
      <c r="L23" s="151">
        <v>43069</v>
      </c>
      <c r="M23" s="151">
        <v>43100</v>
      </c>
      <c r="N23" s="22"/>
    </row>
    <row r="24" spans="1:14" ht="15.75" thickBot="1" x14ac:dyDescent="0.3">
      <c r="A24" s="12" t="s">
        <v>11</v>
      </c>
      <c r="B24" s="73">
        <f>+B23</f>
        <v>42766</v>
      </c>
      <c r="C24" s="73">
        <f t="shared" ref="C24:M24" si="9">+C23</f>
        <v>42794</v>
      </c>
      <c r="D24" s="73">
        <f t="shared" si="9"/>
        <v>42825</v>
      </c>
      <c r="E24" s="73">
        <f t="shared" si="9"/>
        <v>42855</v>
      </c>
      <c r="F24" s="73">
        <f t="shared" si="9"/>
        <v>42886</v>
      </c>
      <c r="G24" s="73">
        <f t="shared" si="9"/>
        <v>42916</v>
      </c>
      <c r="H24" s="73">
        <f t="shared" si="9"/>
        <v>42947</v>
      </c>
      <c r="I24" s="73">
        <f t="shared" si="9"/>
        <v>42978</v>
      </c>
      <c r="J24" s="73">
        <f t="shared" si="9"/>
        <v>43008</v>
      </c>
      <c r="K24" s="73">
        <f t="shared" si="9"/>
        <v>43039</v>
      </c>
      <c r="L24" s="73">
        <f t="shared" si="9"/>
        <v>43069</v>
      </c>
      <c r="M24" s="73">
        <f t="shared" si="9"/>
        <v>43100</v>
      </c>
      <c r="N24" s="53"/>
    </row>
    <row r="25" spans="1:14" ht="15.75" thickBot="1" x14ac:dyDescent="0.3">
      <c r="A25" s="127"/>
      <c r="B25" s="128"/>
      <c r="C25" s="128"/>
      <c r="D25" s="128"/>
      <c r="E25" s="128"/>
      <c r="F25" s="129"/>
      <c r="G25" s="129"/>
      <c r="H25" s="130"/>
      <c r="I25" s="130"/>
      <c r="J25" s="129"/>
      <c r="K25" s="130"/>
      <c r="L25" s="129"/>
      <c r="M25" s="129"/>
      <c r="N25" s="131"/>
    </row>
    <row r="26" spans="1:14" ht="15.75" thickBot="1" x14ac:dyDescent="0.3">
      <c r="A26" s="120" t="s">
        <v>3</v>
      </c>
      <c r="B26" s="120"/>
      <c r="C26" s="120"/>
      <c r="D26" s="120"/>
      <c r="E26" s="120"/>
      <c r="F26" s="119"/>
      <c r="G26" s="119"/>
      <c r="H26" s="119"/>
      <c r="I26" s="119"/>
      <c r="J26" s="119"/>
      <c r="K26" s="119"/>
      <c r="L26" s="119"/>
      <c r="M26" s="119"/>
      <c r="N26" s="121" t="s">
        <v>17</v>
      </c>
    </row>
    <row r="27" spans="1:14" x14ac:dyDescent="0.25">
      <c r="A27" s="57" t="s">
        <v>2</v>
      </c>
      <c r="B27" s="58">
        <v>42766</v>
      </c>
      <c r="C27" s="58">
        <v>42794</v>
      </c>
      <c r="D27" s="58">
        <v>42825</v>
      </c>
      <c r="E27" s="58">
        <v>42855</v>
      </c>
      <c r="F27" s="137">
        <v>42886</v>
      </c>
      <c r="G27" s="137">
        <v>42916</v>
      </c>
      <c r="H27" s="137">
        <v>42947</v>
      </c>
      <c r="I27" s="138">
        <v>42978</v>
      </c>
      <c r="J27" s="139">
        <v>43008</v>
      </c>
      <c r="K27" s="140">
        <v>43039</v>
      </c>
      <c r="L27" s="140">
        <v>43067</v>
      </c>
      <c r="M27" s="140">
        <v>43092</v>
      </c>
      <c r="N27" s="59">
        <v>2017</v>
      </c>
    </row>
    <row r="28" spans="1:14" x14ac:dyDescent="0.25">
      <c r="A28" s="142" t="s">
        <v>20</v>
      </c>
      <c r="B28" s="14"/>
      <c r="C28" s="14"/>
      <c r="D28" s="14"/>
      <c r="E28" s="14"/>
      <c r="F28" s="14"/>
      <c r="G28" s="14"/>
      <c r="H28" s="14"/>
      <c r="I28" s="14"/>
      <c r="J28" s="15"/>
      <c r="K28" s="16"/>
      <c r="L28" s="16"/>
      <c r="M28" s="16"/>
      <c r="N28" s="56"/>
    </row>
    <row r="29" spans="1:14" x14ac:dyDescent="0.25">
      <c r="A29" s="54">
        <v>1045110019</v>
      </c>
      <c r="B29" s="55"/>
      <c r="C29" s="55"/>
      <c r="D29" s="55"/>
      <c r="E29" s="55"/>
      <c r="F29" s="19"/>
      <c r="G29" s="19"/>
      <c r="H29" s="19"/>
      <c r="I29" s="19"/>
      <c r="J29" s="20"/>
      <c r="K29" s="21"/>
      <c r="L29" s="21"/>
      <c r="M29" s="21"/>
      <c r="N29" s="116" t="s">
        <v>18</v>
      </c>
    </row>
    <row r="30" spans="1:14" ht="15.75" x14ac:dyDescent="0.25">
      <c r="A30" s="1" t="s">
        <v>7</v>
      </c>
      <c r="B30" s="23"/>
      <c r="C30" s="23"/>
      <c r="D30" s="24">
        <f>+D29-C29</f>
        <v>0</v>
      </c>
      <c r="E30" s="23"/>
      <c r="F30" s="24"/>
      <c r="G30" s="24">
        <f>+G29-F29</f>
        <v>0</v>
      </c>
      <c r="H30" s="24"/>
      <c r="I30" s="24">
        <f t="shared" ref="I30:M30" si="10">+I29-H29</f>
        <v>0</v>
      </c>
      <c r="J30" s="25">
        <f t="shared" si="10"/>
        <v>0</v>
      </c>
      <c r="K30" s="25">
        <f t="shared" si="10"/>
        <v>0</v>
      </c>
      <c r="L30" s="25">
        <f t="shared" si="10"/>
        <v>0</v>
      </c>
      <c r="M30" s="25">
        <f t="shared" si="10"/>
        <v>0</v>
      </c>
      <c r="N30" s="22"/>
    </row>
    <row r="31" spans="1:14" ht="30" x14ac:dyDescent="0.25">
      <c r="A31" s="2" t="s">
        <v>8</v>
      </c>
      <c r="B31" s="26">
        <v>251</v>
      </c>
      <c r="C31" s="26">
        <v>238</v>
      </c>
      <c r="D31" s="27"/>
      <c r="E31" s="26"/>
      <c r="F31" s="27"/>
      <c r="G31" s="27"/>
      <c r="H31" s="27"/>
      <c r="I31" s="27"/>
      <c r="J31" s="28"/>
      <c r="K31" s="28"/>
      <c r="L31" s="28"/>
      <c r="M31" s="28"/>
      <c r="N31" s="22">
        <f>SUM(B31:M31)</f>
        <v>489</v>
      </c>
    </row>
    <row r="32" spans="1:14" ht="15.75" x14ac:dyDescent="0.25">
      <c r="A32" s="3" t="s">
        <v>9</v>
      </c>
      <c r="B32" s="29"/>
      <c r="C32" s="29"/>
      <c r="D32" s="30">
        <f>+D30-D31</f>
        <v>0</v>
      </c>
      <c r="E32" s="29"/>
      <c r="F32" s="30">
        <f>+F30-F31</f>
        <v>0</v>
      </c>
      <c r="G32" s="30">
        <f t="shared" ref="G32:M32" si="11">+G30-G31</f>
        <v>0</v>
      </c>
      <c r="H32" s="30">
        <f t="shared" si="11"/>
        <v>0</v>
      </c>
      <c r="I32" s="30">
        <f t="shared" si="11"/>
        <v>0</v>
      </c>
      <c r="J32" s="31">
        <f t="shared" si="11"/>
        <v>0</v>
      </c>
      <c r="K32" s="32">
        <f t="shared" si="11"/>
        <v>0</v>
      </c>
      <c r="L32" s="32">
        <f t="shared" si="11"/>
        <v>0</v>
      </c>
      <c r="M32" s="32">
        <f t="shared" si="11"/>
        <v>0</v>
      </c>
      <c r="N32" s="33">
        <f t="shared" ref="N32:N36" si="12">SUM(B32:M32)</f>
        <v>0</v>
      </c>
    </row>
    <row r="33" spans="1:14" x14ac:dyDescent="0.25">
      <c r="A33" s="4" t="s">
        <v>4</v>
      </c>
      <c r="B33" s="34">
        <v>8579.18</v>
      </c>
      <c r="C33" s="34">
        <v>8134.84</v>
      </c>
      <c r="D33" s="14"/>
      <c r="E33" s="34"/>
      <c r="F33" s="14"/>
      <c r="G33" s="14"/>
      <c r="H33" s="14"/>
      <c r="I33" s="14"/>
      <c r="J33" s="15"/>
      <c r="K33" s="16"/>
      <c r="L33" s="16"/>
      <c r="M33" s="16"/>
      <c r="N33" s="22">
        <f t="shared" si="12"/>
        <v>16714.02</v>
      </c>
    </row>
    <row r="34" spans="1:14" x14ac:dyDescent="0.25">
      <c r="A34" s="4" t="s">
        <v>5</v>
      </c>
      <c r="B34" s="34">
        <v>9844.2199999999993</v>
      </c>
      <c r="C34" s="34">
        <v>9334.36</v>
      </c>
      <c r="D34" s="14"/>
      <c r="E34" s="34"/>
      <c r="F34" s="14"/>
      <c r="G34" s="14"/>
      <c r="H34" s="14"/>
      <c r="I34" s="14"/>
      <c r="J34" s="15"/>
      <c r="K34" s="16"/>
      <c r="L34" s="16"/>
      <c r="M34" s="16"/>
      <c r="N34" s="22">
        <f t="shared" si="12"/>
        <v>19178.580000000002</v>
      </c>
    </row>
    <row r="35" spans="1:14" x14ac:dyDescent="0.25">
      <c r="A35" s="5" t="s">
        <v>16</v>
      </c>
      <c r="B35" s="35">
        <f t="shared" ref="B35:F35" si="13">SUM(B33:B34)</f>
        <v>18423.400000000001</v>
      </c>
      <c r="C35" s="35">
        <f t="shared" si="13"/>
        <v>17469.2</v>
      </c>
      <c r="D35" s="35">
        <f t="shared" si="13"/>
        <v>0</v>
      </c>
      <c r="E35" s="35">
        <f t="shared" si="13"/>
        <v>0</v>
      </c>
      <c r="F35" s="35">
        <f t="shared" si="13"/>
        <v>0</v>
      </c>
      <c r="G35" s="35">
        <f>SUM(G33:G34)</f>
        <v>0</v>
      </c>
      <c r="H35" s="35">
        <f t="shared" ref="H35:M35" si="14">SUM(H33:H34)</f>
        <v>0</v>
      </c>
      <c r="I35" s="35">
        <f t="shared" si="14"/>
        <v>0</v>
      </c>
      <c r="J35" s="36">
        <f t="shared" si="14"/>
        <v>0</v>
      </c>
      <c r="K35" s="37">
        <f t="shared" si="14"/>
        <v>0</v>
      </c>
      <c r="L35" s="37">
        <f t="shared" si="14"/>
        <v>0</v>
      </c>
      <c r="M35" s="37">
        <f t="shared" si="14"/>
        <v>0</v>
      </c>
      <c r="N35" s="33">
        <f t="shared" si="12"/>
        <v>35892.600000000006</v>
      </c>
    </row>
    <row r="36" spans="1:14" x14ac:dyDescent="0.25">
      <c r="A36" s="6" t="s">
        <v>6</v>
      </c>
      <c r="B36" s="38">
        <f t="shared" ref="B36:F36" si="15">+B35*1.15</f>
        <v>21186.91</v>
      </c>
      <c r="C36" s="38">
        <f t="shared" si="15"/>
        <v>20089.579999999998</v>
      </c>
      <c r="D36" s="38">
        <f t="shared" si="15"/>
        <v>0</v>
      </c>
      <c r="E36" s="38">
        <f t="shared" si="15"/>
        <v>0</v>
      </c>
      <c r="F36" s="38">
        <f t="shared" si="15"/>
        <v>0</v>
      </c>
      <c r="G36" s="38">
        <f>+G35*1.15</f>
        <v>0</v>
      </c>
      <c r="H36" s="38">
        <f t="shared" ref="H36:M36" si="16">+H35*1.15</f>
        <v>0</v>
      </c>
      <c r="I36" s="38">
        <f t="shared" si="16"/>
        <v>0</v>
      </c>
      <c r="J36" s="39">
        <f t="shared" si="16"/>
        <v>0</v>
      </c>
      <c r="K36" s="40">
        <f t="shared" si="16"/>
        <v>0</v>
      </c>
      <c r="L36" s="40">
        <f t="shared" si="16"/>
        <v>0</v>
      </c>
      <c r="M36" s="40">
        <f t="shared" si="16"/>
        <v>0</v>
      </c>
      <c r="N36" s="33">
        <f t="shared" si="12"/>
        <v>41276.49</v>
      </c>
    </row>
    <row r="37" spans="1:14" x14ac:dyDescent="0.25">
      <c r="A37" s="7" t="s">
        <v>10</v>
      </c>
      <c r="B37" s="41">
        <v>5170013332</v>
      </c>
      <c r="C37" s="41">
        <v>5170025504</v>
      </c>
      <c r="D37" s="41"/>
      <c r="E37" s="41"/>
      <c r="F37" s="41"/>
      <c r="G37" s="41"/>
      <c r="H37" s="41"/>
      <c r="I37" s="41"/>
      <c r="J37" s="146"/>
      <c r="K37" s="147"/>
      <c r="L37" s="147"/>
      <c r="M37" s="147"/>
      <c r="N37" s="22"/>
    </row>
    <row r="38" spans="1:14" x14ac:dyDescent="0.25">
      <c r="A38" s="8" t="s">
        <v>14</v>
      </c>
      <c r="B38" s="42">
        <v>42736</v>
      </c>
      <c r="C38" s="42">
        <v>42767</v>
      </c>
      <c r="D38" s="42">
        <v>42795</v>
      </c>
      <c r="E38" s="42">
        <v>42826</v>
      </c>
      <c r="F38" s="42">
        <v>42856</v>
      </c>
      <c r="G38" s="42">
        <v>42887</v>
      </c>
      <c r="H38" s="42">
        <v>42917</v>
      </c>
      <c r="I38" s="42">
        <v>42948</v>
      </c>
      <c r="J38" s="42">
        <v>42979</v>
      </c>
      <c r="K38" s="42">
        <v>43009</v>
      </c>
      <c r="L38" s="42">
        <v>43040</v>
      </c>
      <c r="M38" s="42">
        <v>43070</v>
      </c>
      <c r="N38" s="22"/>
    </row>
    <row r="39" spans="1:14" x14ac:dyDescent="0.25">
      <c r="A39" s="9" t="s">
        <v>13</v>
      </c>
      <c r="B39" s="42">
        <v>42766</v>
      </c>
      <c r="C39" s="42">
        <v>42794</v>
      </c>
      <c r="D39" s="42">
        <v>42825</v>
      </c>
      <c r="E39" s="42">
        <v>42855</v>
      </c>
      <c r="F39" s="42">
        <v>42886</v>
      </c>
      <c r="G39" s="42">
        <v>42916</v>
      </c>
      <c r="H39" s="42">
        <v>42947</v>
      </c>
      <c r="I39" s="42">
        <v>42978</v>
      </c>
      <c r="J39" s="43">
        <v>43008</v>
      </c>
      <c r="K39" s="44">
        <v>43039</v>
      </c>
      <c r="L39" s="44">
        <v>43069</v>
      </c>
      <c r="M39" s="44">
        <v>43100</v>
      </c>
      <c r="N39" s="22"/>
    </row>
    <row r="40" spans="1:14" x14ac:dyDescent="0.25">
      <c r="A40" s="10" t="s">
        <v>11</v>
      </c>
      <c r="B40" s="42">
        <v>42766</v>
      </c>
      <c r="C40" s="42">
        <v>42794</v>
      </c>
      <c r="D40" s="42">
        <v>42825</v>
      </c>
      <c r="E40" s="42">
        <v>42855</v>
      </c>
      <c r="F40" s="42">
        <v>42886</v>
      </c>
      <c r="G40" s="42">
        <v>42916</v>
      </c>
      <c r="H40" s="42">
        <v>42947</v>
      </c>
      <c r="I40" s="42">
        <v>42978</v>
      </c>
      <c r="J40" s="43">
        <v>43008</v>
      </c>
      <c r="K40" s="44">
        <v>43039</v>
      </c>
      <c r="L40" s="44">
        <v>43069</v>
      </c>
      <c r="M40" s="44">
        <v>43100</v>
      </c>
      <c r="N40" s="22"/>
    </row>
    <row r="41" spans="1:14" x14ac:dyDescent="0.25">
      <c r="A41" s="60"/>
      <c r="B41" s="34"/>
      <c r="C41" s="34"/>
      <c r="D41" s="34"/>
      <c r="E41" s="34"/>
      <c r="F41" s="42"/>
      <c r="G41" s="42"/>
      <c r="H41" s="14"/>
      <c r="I41" s="14"/>
      <c r="J41" s="43"/>
      <c r="K41" s="16"/>
      <c r="L41" s="44"/>
      <c r="M41" s="44"/>
      <c r="N41" s="22"/>
    </row>
    <row r="42" spans="1:14" x14ac:dyDescent="0.25">
      <c r="A42" s="126" t="s">
        <v>15</v>
      </c>
      <c r="B42" s="34">
        <v>35.756</v>
      </c>
      <c r="C42" s="34">
        <v>32.295999999999999</v>
      </c>
      <c r="D42" s="34"/>
      <c r="E42" s="34"/>
      <c r="F42" s="133"/>
      <c r="G42" s="133"/>
      <c r="H42" s="133"/>
      <c r="I42" s="133"/>
      <c r="J42" s="134"/>
      <c r="K42" s="135"/>
      <c r="L42" s="135"/>
      <c r="M42" s="135"/>
      <c r="N42" s="22">
        <f>SUM(B42:M42)</f>
        <v>68.051999999999992</v>
      </c>
    </row>
    <row r="43" spans="1:14" x14ac:dyDescent="0.25">
      <c r="A43" s="11" t="s">
        <v>16</v>
      </c>
      <c r="B43" s="34">
        <v>1402.35</v>
      </c>
      <c r="C43" s="34">
        <v>1266.6500000000001</v>
      </c>
      <c r="D43" s="34"/>
      <c r="E43" s="34"/>
      <c r="F43" s="111"/>
      <c r="G43" s="111"/>
      <c r="H43" s="111"/>
      <c r="I43" s="111"/>
      <c r="J43" s="112"/>
      <c r="K43" s="113"/>
      <c r="L43" s="113"/>
      <c r="M43" s="113"/>
      <c r="N43" s="22">
        <f t="shared" ref="N43:N44" si="17">SUM(B43:M43)</f>
        <v>2669</v>
      </c>
    </row>
    <row r="44" spans="1:14" x14ac:dyDescent="0.25">
      <c r="A44" s="6" t="s">
        <v>6</v>
      </c>
      <c r="B44" s="38">
        <f t="shared" ref="B44:M44" si="18">+B43*1.15</f>
        <v>1612.7024999999999</v>
      </c>
      <c r="C44" s="38">
        <f t="shared" si="18"/>
        <v>1456.6475</v>
      </c>
      <c r="D44" s="38">
        <f t="shared" si="18"/>
        <v>0</v>
      </c>
      <c r="E44" s="38">
        <f t="shared" si="18"/>
        <v>0</v>
      </c>
      <c r="F44" s="38">
        <f t="shared" si="18"/>
        <v>0</v>
      </c>
      <c r="G44" s="38">
        <f t="shared" si="18"/>
        <v>0</v>
      </c>
      <c r="H44" s="38">
        <f t="shared" si="18"/>
        <v>0</v>
      </c>
      <c r="I44" s="38">
        <f t="shared" si="18"/>
        <v>0</v>
      </c>
      <c r="J44" s="38">
        <f t="shared" si="18"/>
        <v>0</v>
      </c>
      <c r="K44" s="38">
        <f t="shared" si="18"/>
        <v>0</v>
      </c>
      <c r="L44" s="38">
        <f t="shared" si="18"/>
        <v>0</v>
      </c>
      <c r="M44" s="38">
        <f t="shared" si="18"/>
        <v>0</v>
      </c>
      <c r="N44" s="22">
        <f t="shared" si="17"/>
        <v>3069.35</v>
      </c>
    </row>
    <row r="45" spans="1:14" x14ac:dyDescent="0.25">
      <c r="A45" s="7" t="s">
        <v>10</v>
      </c>
      <c r="B45" s="41">
        <v>5170012796</v>
      </c>
      <c r="C45" s="41">
        <v>5170024932</v>
      </c>
      <c r="D45" s="41"/>
      <c r="E45" s="41"/>
      <c r="F45" s="64"/>
      <c r="G45" s="64"/>
      <c r="H45" s="64"/>
      <c r="I45" s="64"/>
      <c r="J45" s="65"/>
      <c r="K45" s="66"/>
      <c r="L45" s="66"/>
      <c r="M45" s="66"/>
      <c r="N45" s="22"/>
    </row>
    <row r="46" spans="1:14" x14ac:dyDescent="0.25">
      <c r="A46" s="8" t="s">
        <v>14</v>
      </c>
      <c r="B46" s="46">
        <v>42736</v>
      </c>
      <c r="C46" s="46">
        <v>42767</v>
      </c>
      <c r="D46" s="46">
        <v>42795</v>
      </c>
      <c r="E46" s="46">
        <v>42826</v>
      </c>
      <c r="F46" s="46">
        <v>42856</v>
      </c>
      <c r="G46" s="46">
        <v>42887</v>
      </c>
      <c r="H46" s="46">
        <v>42917</v>
      </c>
      <c r="I46" s="46">
        <v>42948</v>
      </c>
      <c r="J46" s="46">
        <v>42979</v>
      </c>
      <c r="K46" s="46">
        <v>43009</v>
      </c>
      <c r="L46" s="46">
        <v>43040</v>
      </c>
      <c r="M46" s="46">
        <v>43070</v>
      </c>
      <c r="N46" s="22"/>
    </row>
    <row r="47" spans="1:14" x14ac:dyDescent="0.25">
      <c r="A47" s="9" t="s">
        <v>13</v>
      </c>
      <c r="B47" s="46">
        <v>42766</v>
      </c>
      <c r="C47" s="46">
        <v>42794</v>
      </c>
      <c r="D47" s="46">
        <v>42825</v>
      </c>
      <c r="E47" s="46">
        <v>42855</v>
      </c>
      <c r="F47" s="46">
        <v>42886</v>
      </c>
      <c r="G47" s="46">
        <v>42916</v>
      </c>
      <c r="H47" s="46">
        <v>42947</v>
      </c>
      <c r="I47" s="46">
        <v>42978</v>
      </c>
      <c r="J47" s="150">
        <v>43008</v>
      </c>
      <c r="K47" s="151">
        <v>43039</v>
      </c>
      <c r="L47" s="151">
        <v>43069</v>
      </c>
      <c r="M47" s="151">
        <v>43100</v>
      </c>
      <c r="N47" s="22"/>
    </row>
    <row r="48" spans="1:14" ht="15.75" thickBot="1" x14ac:dyDescent="0.3">
      <c r="A48" s="12" t="s">
        <v>11</v>
      </c>
      <c r="B48" s="73">
        <f>+B47</f>
        <v>42766</v>
      </c>
      <c r="C48" s="73">
        <f t="shared" ref="C48:M48" si="19">+C47</f>
        <v>42794</v>
      </c>
      <c r="D48" s="73">
        <f t="shared" si="19"/>
        <v>42825</v>
      </c>
      <c r="E48" s="73">
        <f t="shared" si="19"/>
        <v>42855</v>
      </c>
      <c r="F48" s="73">
        <f t="shared" si="19"/>
        <v>42886</v>
      </c>
      <c r="G48" s="73">
        <f t="shared" si="19"/>
        <v>42916</v>
      </c>
      <c r="H48" s="73">
        <f t="shared" si="19"/>
        <v>42947</v>
      </c>
      <c r="I48" s="73">
        <f t="shared" si="19"/>
        <v>42978</v>
      </c>
      <c r="J48" s="73">
        <f t="shared" si="19"/>
        <v>43008</v>
      </c>
      <c r="K48" s="73">
        <f t="shared" si="19"/>
        <v>43039</v>
      </c>
      <c r="L48" s="73">
        <f t="shared" si="19"/>
        <v>43069</v>
      </c>
      <c r="M48" s="73">
        <f t="shared" si="19"/>
        <v>43100</v>
      </c>
      <c r="N48" s="53"/>
    </row>
    <row r="49" spans="1:14" ht="15.75" thickBot="1" x14ac:dyDescent="0.3">
      <c r="A49" s="127"/>
      <c r="B49" s="128"/>
      <c r="C49" s="128"/>
      <c r="D49" s="128"/>
      <c r="E49" s="128"/>
      <c r="F49" s="129"/>
      <c r="G49" s="129"/>
      <c r="H49" s="130"/>
      <c r="I49" s="130"/>
      <c r="J49" s="129"/>
      <c r="K49" s="130"/>
      <c r="L49" s="129"/>
      <c r="M49" s="129"/>
      <c r="N49" s="131"/>
    </row>
    <row r="50" spans="1:14" x14ac:dyDescent="0.25">
      <c r="A50" s="120" t="s">
        <v>3</v>
      </c>
      <c r="B50" s="120"/>
      <c r="C50" s="120"/>
      <c r="D50" s="120"/>
      <c r="E50" s="120"/>
      <c r="F50" s="119"/>
      <c r="G50" s="119"/>
      <c r="H50" s="119"/>
      <c r="I50" s="119"/>
      <c r="J50" s="119"/>
      <c r="K50" s="119"/>
      <c r="L50" s="119"/>
      <c r="M50" s="119"/>
      <c r="N50" s="125"/>
    </row>
    <row r="51" spans="1:14" ht="15.75" thickBot="1" x14ac:dyDescent="0.3">
      <c r="A51" s="141" t="s">
        <v>19</v>
      </c>
      <c r="B51" s="136"/>
      <c r="C51" s="136"/>
      <c r="D51" s="136"/>
      <c r="E51" s="136"/>
      <c r="F51" s="119"/>
      <c r="G51" s="119"/>
      <c r="H51" s="119"/>
      <c r="I51" s="119"/>
      <c r="J51" s="119"/>
      <c r="K51" s="119"/>
      <c r="L51" s="119"/>
      <c r="M51" s="119"/>
      <c r="N51" s="121" t="s">
        <v>17</v>
      </c>
    </row>
    <row r="52" spans="1:14" x14ac:dyDescent="0.25">
      <c r="A52" s="57" t="s">
        <v>2</v>
      </c>
      <c r="B52" s="58">
        <v>42766</v>
      </c>
      <c r="C52" s="58">
        <v>42794</v>
      </c>
      <c r="D52" s="58">
        <v>42825</v>
      </c>
      <c r="E52" s="58">
        <v>42855</v>
      </c>
      <c r="F52" s="137">
        <v>42886</v>
      </c>
      <c r="G52" s="137">
        <v>42916</v>
      </c>
      <c r="H52" s="137">
        <v>42947</v>
      </c>
      <c r="I52" s="138">
        <v>42978</v>
      </c>
      <c r="J52" s="139">
        <v>43008</v>
      </c>
      <c r="K52" s="140">
        <v>43039</v>
      </c>
      <c r="L52" s="140">
        <v>43067</v>
      </c>
      <c r="M52" s="140">
        <v>43092</v>
      </c>
      <c r="N52" s="59">
        <v>2017</v>
      </c>
    </row>
    <row r="53" spans="1:14" x14ac:dyDescent="0.25">
      <c r="A53" s="54">
        <v>908636300</v>
      </c>
      <c r="B53" s="74"/>
      <c r="C53" s="74"/>
      <c r="D53" s="74"/>
      <c r="E53" s="74"/>
      <c r="F53" s="75"/>
      <c r="G53" s="75"/>
      <c r="H53" s="75"/>
      <c r="I53" s="75"/>
      <c r="J53" s="76"/>
      <c r="K53" s="77"/>
      <c r="L53" s="77"/>
      <c r="M53" s="77"/>
      <c r="N53" s="115" t="s">
        <v>18</v>
      </c>
    </row>
    <row r="54" spans="1:14" ht="15.75" x14ac:dyDescent="0.25">
      <c r="A54" s="1" t="s">
        <v>7</v>
      </c>
      <c r="B54" s="78"/>
      <c r="C54" s="78"/>
      <c r="D54" s="79">
        <f>+D53-C53</f>
        <v>0</v>
      </c>
      <c r="E54" s="78"/>
      <c r="F54" s="79"/>
      <c r="G54" s="79">
        <f>+G53-F53</f>
        <v>0</v>
      </c>
      <c r="H54" s="79"/>
      <c r="I54" s="79">
        <f t="shared" ref="I54:M54" si="20">+I53-H53</f>
        <v>0</v>
      </c>
      <c r="J54" s="80">
        <f t="shared" si="20"/>
        <v>0</v>
      </c>
      <c r="K54" s="80">
        <f t="shared" si="20"/>
        <v>0</v>
      </c>
      <c r="L54" s="80">
        <f t="shared" si="20"/>
        <v>0</v>
      </c>
      <c r="M54" s="80">
        <f t="shared" si="20"/>
        <v>0</v>
      </c>
      <c r="N54" s="107"/>
    </row>
    <row r="55" spans="1:14" ht="30" x14ac:dyDescent="0.25">
      <c r="A55" s="2" t="s">
        <v>8</v>
      </c>
      <c r="B55" s="81">
        <v>441</v>
      </c>
      <c r="C55" s="81">
        <v>410</v>
      </c>
      <c r="D55" s="82"/>
      <c r="E55" s="81"/>
      <c r="F55" s="82"/>
      <c r="G55" s="82"/>
      <c r="H55" s="82"/>
      <c r="I55" s="82"/>
      <c r="J55" s="83"/>
      <c r="K55" s="83"/>
      <c r="L55" s="83"/>
      <c r="M55" s="83"/>
      <c r="N55" s="107">
        <f>SUM(B55:M55)</f>
        <v>851</v>
      </c>
    </row>
    <row r="56" spans="1:14" ht="15.75" x14ac:dyDescent="0.25">
      <c r="A56" s="3" t="s">
        <v>9</v>
      </c>
      <c r="B56" s="84"/>
      <c r="C56" s="84"/>
      <c r="D56" s="85">
        <f>+D54-D55</f>
        <v>0</v>
      </c>
      <c r="E56" s="84"/>
      <c r="F56" s="85">
        <f>+F54-F55</f>
        <v>0</v>
      </c>
      <c r="G56" s="85">
        <f t="shared" ref="G56:M56" si="21">+G54-G55</f>
        <v>0</v>
      </c>
      <c r="H56" s="85"/>
      <c r="I56" s="85">
        <f t="shared" si="21"/>
        <v>0</v>
      </c>
      <c r="J56" s="86">
        <f t="shared" si="21"/>
        <v>0</v>
      </c>
      <c r="K56" s="87">
        <f t="shared" si="21"/>
        <v>0</v>
      </c>
      <c r="L56" s="87">
        <f t="shared" si="21"/>
        <v>0</v>
      </c>
      <c r="M56" s="87">
        <f t="shared" si="21"/>
        <v>0</v>
      </c>
      <c r="N56" s="108">
        <f t="shared" ref="N56:N60" si="22">SUM(B56:M56)</f>
        <v>0</v>
      </c>
    </row>
    <row r="57" spans="1:14" x14ac:dyDescent="0.25">
      <c r="A57" s="4" t="s">
        <v>4</v>
      </c>
      <c r="B57" s="88">
        <v>15073.38</v>
      </c>
      <c r="C57" s="88">
        <v>14013.8</v>
      </c>
      <c r="D57" s="89"/>
      <c r="E57" s="88"/>
      <c r="F57" s="89"/>
      <c r="G57" s="89"/>
      <c r="H57" s="89"/>
      <c r="I57" s="89"/>
      <c r="J57" s="90"/>
      <c r="K57" s="91"/>
      <c r="L57" s="91"/>
      <c r="M57" s="91"/>
      <c r="N57" s="107">
        <f t="shared" si="22"/>
        <v>29087.18</v>
      </c>
    </row>
    <row r="58" spans="1:14" x14ac:dyDescent="0.25">
      <c r="A58" s="4" t="s">
        <v>5</v>
      </c>
      <c r="B58" s="88">
        <v>17296.02</v>
      </c>
      <c r="C58" s="88">
        <v>16080.2</v>
      </c>
      <c r="D58" s="89"/>
      <c r="E58" s="88"/>
      <c r="F58" s="89"/>
      <c r="G58" s="89"/>
      <c r="H58" s="89"/>
      <c r="I58" s="89"/>
      <c r="J58" s="90"/>
      <c r="K58" s="91"/>
      <c r="L58" s="91"/>
      <c r="M58" s="91"/>
      <c r="N58" s="107">
        <f t="shared" si="22"/>
        <v>33376.22</v>
      </c>
    </row>
    <row r="59" spans="1:14" x14ac:dyDescent="0.25">
      <c r="A59" s="5" t="s">
        <v>16</v>
      </c>
      <c r="B59" s="92">
        <f t="shared" ref="B59:F59" si="23">SUM(B57:B58)</f>
        <v>32369.4</v>
      </c>
      <c r="C59" s="92">
        <f t="shared" si="23"/>
        <v>30094</v>
      </c>
      <c r="D59" s="92">
        <f t="shared" si="23"/>
        <v>0</v>
      </c>
      <c r="E59" s="92">
        <f t="shared" si="23"/>
        <v>0</v>
      </c>
      <c r="F59" s="92">
        <f t="shared" si="23"/>
        <v>0</v>
      </c>
      <c r="G59" s="92">
        <f>SUM(G57:G58)</f>
        <v>0</v>
      </c>
      <c r="H59" s="92">
        <f t="shared" ref="H59:M59" si="24">SUM(H57:H58)</f>
        <v>0</v>
      </c>
      <c r="I59" s="92">
        <f t="shared" si="24"/>
        <v>0</v>
      </c>
      <c r="J59" s="93">
        <f t="shared" si="24"/>
        <v>0</v>
      </c>
      <c r="K59" s="94">
        <f t="shared" si="24"/>
        <v>0</v>
      </c>
      <c r="L59" s="94">
        <f t="shared" si="24"/>
        <v>0</v>
      </c>
      <c r="M59" s="94">
        <f t="shared" si="24"/>
        <v>0</v>
      </c>
      <c r="N59" s="108">
        <f t="shared" si="22"/>
        <v>62463.4</v>
      </c>
    </row>
    <row r="60" spans="1:14" x14ac:dyDescent="0.25">
      <c r="A60" s="6" t="s">
        <v>6</v>
      </c>
      <c r="B60" s="95">
        <f t="shared" ref="B60:F60" si="25">+B59*1.15</f>
        <v>37224.81</v>
      </c>
      <c r="C60" s="95">
        <f t="shared" si="25"/>
        <v>34608.1</v>
      </c>
      <c r="D60" s="95">
        <f t="shared" si="25"/>
        <v>0</v>
      </c>
      <c r="E60" s="95">
        <f t="shared" si="25"/>
        <v>0</v>
      </c>
      <c r="F60" s="95">
        <f t="shared" si="25"/>
        <v>0</v>
      </c>
      <c r="G60" s="95">
        <f>+G59*1.15</f>
        <v>0</v>
      </c>
      <c r="H60" s="95">
        <f t="shared" ref="H60:M60" si="26">+H59*1.15</f>
        <v>0</v>
      </c>
      <c r="I60" s="95">
        <f t="shared" si="26"/>
        <v>0</v>
      </c>
      <c r="J60" s="96">
        <f t="shared" si="26"/>
        <v>0</v>
      </c>
      <c r="K60" s="97">
        <f t="shared" si="26"/>
        <v>0</v>
      </c>
      <c r="L60" s="97">
        <f t="shared" si="26"/>
        <v>0</v>
      </c>
      <c r="M60" s="97">
        <f t="shared" si="26"/>
        <v>0</v>
      </c>
      <c r="N60" s="108">
        <f t="shared" si="22"/>
        <v>71832.91</v>
      </c>
    </row>
    <row r="61" spans="1:14" x14ac:dyDescent="0.25">
      <c r="A61" s="7" t="s">
        <v>10</v>
      </c>
      <c r="B61" s="98">
        <v>5170013330</v>
      </c>
      <c r="C61" s="98">
        <v>5170025502</v>
      </c>
      <c r="D61" s="98"/>
      <c r="E61" s="98"/>
      <c r="F61" s="98"/>
      <c r="G61" s="98"/>
      <c r="H61" s="98"/>
      <c r="I61" s="98"/>
      <c r="J61" s="148"/>
      <c r="K61" s="149"/>
      <c r="L61" s="149"/>
      <c r="M61" s="149"/>
      <c r="N61" s="107"/>
    </row>
    <row r="62" spans="1:14" x14ac:dyDescent="0.25">
      <c r="A62" s="8" t="s">
        <v>14</v>
      </c>
      <c r="B62" s="42">
        <v>42736</v>
      </c>
      <c r="C62" s="42">
        <v>42767</v>
      </c>
      <c r="D62" s="42">
        <v>42795</v>
      </c>
      <c r="E62" s="42">
        <v>42826</v>
      </c>
      <c r="F62" s="42">
        <v>42856</v>
      </c>
      <c r="G62" s="42">
        <v>42887</v>
      </c>
      <c r="H62" s="42">
        <v>42917</v>
      </c>
      <c r="I62" s="42">
        <v>42948</v>
      </c>
      <c r="J62" s="42">
        <v>42979</v>
      </c>
      <c r="K62" s="42">
        <v>43009</v>
      </c>
      <c r="L62" s="42">
        <v>43040</v>
      </c>
      <c r="M62" s="42">
        <v>43070</v>
      </c>
      <c r="N62" s="107"/>
    </row>
    <row r="63" spans="1:14" x14ac:dyDescent="0.25">
      <c r="A63" s="9" t="s">
        <v>13</v>
      </c>
      <c r="B63" s="42">
        <v>42766</v>
      </c>
      <c r="C63" s="42">
        <v>42794</v>
      </c>
      <c r="D63" s="42">
        <v>42825</v>
      </c>
      <c r="E63" s="42">
        <v>42855</v>
      </c>
      <c r="F63" s="42">
        <v>42886</v>
      </c>
      <c r="G63" s="42">
        <v>42916</v>
      </c>
      <c r="H63" s="42">
        <v>42947</v>
      </c>
      <c r="I63" s="42">
        <v>42978</v>
      </c>
      <c r="J63" s="43">
        <v>43008</v>
      </c>
      <c r="K63" s="44">
        <v>43039</v>
      </c>
      <c r="L63" s="44">
        <v>43069</v>
      </c>
      <c r="M63" s="44">
        <v>43100</v>
      </c>
      <c r="N63" s="107"/>
    </row>
    <row r="64" spans="1:14" x14ac:dyDescent="0.25">
      <c r="A64" s="10" t="s">
        <v>11</v>
      </c>
      <c r="B64" s="42">
        <v>42766</v>
      </c>
      <c r="C64" s="42">
        <v>42794</v>
      </c>
      <c r="D64" s="42">
        <v>42825</v>
      </c>
      <c r="E64" s="42">
        <v>42855</v>
      </c>
      <c r="F64" s="42">
        <v>42886</v>
      </c>
      <c r="G64" s="42">
        <v>42916</v>
      </c>
      <c r="H64" s="42">
        <v>42947</v>
      </c>
      <c r="I64" s="42">
        <v>42978</v>
      </c>
      <c r="J64" s="43">
        <v>43008</v>
      </c>
      <c r="K64" s="44">
        <v>43039</v>
      </c>
      <c r="L64" s="44">
        <v>43069</v>
      </c>
      <c r="M64" s="44">
        <v>43100</v>
      </c>
      <c r="N64" s="107"/>
    </row>
    <row r="65" spans="1:14" x14ac:dyDescent="0.25">
      <c r="A65" s="60"/>
      <c r="B65" s="88"/>
      <c r="C65" s="88"/>
      <c r="D65" s="88"/>
      <c r="E65" s="88"/>
      <c r="F65" s="99"/>
      <c r="G65" s="99"/>
      <c r="H65" s="89"/>
      <c r="I65" s="89"/>
      <c r="J65" s="100"/>
      <c r="K65" s="91"/>
      <c r="L65" s="101"/>
      <c r="M65" s="101"/>
      <c r="N65" s="107"/>
    </row>
    <row r="66" spans="1:14" x14ac:dyDescent="0.25">
      <c r="A66" s="126" t="s">
        <v>15</v>
      </c>
      <c r="B66" s="88">
        <v>57.329000000000001</v>
      </c>
      <c r="C66" s="88">
        <v>51.780999999999999</v>
      </c>
      <c r="D66" s="88"/>
      <c r="E66" s="88"/>
      <c r="F66" s="103"/>
      <c r="G66" s="103"/>
      <c r="H66" s="103"/>
      <c r="I66" s="103"/>
      <c r="J66" s="104"/>
      <c r="K66" s="105"/>
      <c r="L66" s="105"/>
      <c r="M66" s="105"/>
      <c r="N66" s="107">
        <f>SUM(B66:M66)</f>
        <v>109.11</v>
      </c>
    </row>
    <row r="67" spans="1:14" x14ac:dyDescent="0.25">
      <c r="A67" s="11" t="s">
        <v>16</v>
      </c>
      <c r="B67" s="88">
        <v>2248.44</v>
      </c>
      <c r="C67" s="88">
        <v>2030.85</v>
      </c>
      <c r="D67" s="88"/>
      <c r="E67" s="88"/>
      <c r="F67" s="103"/>
      <c r="G67" s="103"/>
      <c r="H67" s="103"/>
      <c r="I67" s="103"/>
      <c r="J67" s="104"/>
      <c r="K67" s="105"/>
      <c r="L67" s="105"/>
      <c r="M67" s="105"/>
      <c r="N67" s="107">
        <f t="shared" ref="N67:N68" si="27">SUM(B67:M67)</f>
        <v>4279.29</v>
      </c>
    </row>
    <row r="68" spans="1:14" x14ac:dyDescent="0.25">
      <c r="A68" s="6" t="s">
        <v>6</v>
      </c>
      <c r="B68" s="95">
        <f t="shared" ref="B68:M68" si="28">+B67*1.15</f>
        <v>2585.7059999999997</v>
      </c>
      <c r="C68" s="95">
        <f t="shared" si="28"/>
        <v>2335.4774999999995</v>
      </c>
      <c r="D68" s="95">
        <f t="shared" si="28"/>
        <v>0</v>
      </c>
      <c r="E68" s="95">
        <f t="shared" si="28"/>
        <v>0</v>
      </c>
      <c r="F68" s="95">
        <f>+F67*1.15</f>
        <v>0</v>
      </c>
      <c r="G68" s="95">
        <f t="shared" si="28"/>
        <v>0</v>
      </c>
      <c r="H68" s="95">
        <f t="shared" si="28"/>
        <v>0</v>
      </c>
      <c r="I68" s="95">
        <f t="shared" si="28"/>
        <v>0</v>
      </c>
      <c r="J68" s="95">
        <f t="shared" si="28"/>
        <v>0</v>
      </c>
      <c r="K68" s="95">
        <f t="shared" si="28"/>
        <v>0</v>
      </c>
      <c r="L68" s="95">
        <f t="shared" si="28"/>
        <v>0</v>
      </c>
      <c r="M68" s="95">
        <f t="shared" si="28"/>
        <v>0</v>
      </c>
      <c r="N68" s="107">
        <f t="shared" si="27"/>
        <v>4921.1834999999992</v>
      </c>
    </row>
    <row r="69" spans="1:14" x14ac:dyDescent="0.25">
      <c r="A69" s="7" t="s">
        <v>10</v>
      </c>
      <c r="B69" s="41">
        <v>5170012795</v>
      </c>
      <c r="C69" s="41">
        <v>5170024931</v>
      </c>
      <c r="D69" s="41"/>
      <c r="E69" s="41"/>
      <c r="F69" s="64"/>
      <c r="G69" s="64"/>
      <c r="H69" s="64"/>
      <c r="I69" s="64"/>
      <c r="J69" s="65"/>
      <c r="K69" s="66"/>
      <c r="L69" s="66"/>
      <c r="M69" s="66"/>
      <c r="N69" s="107"/>
    </row>
    <row r="70" spans="1:14" x14ac:dyDescent="0.25">
      <c r="A70" s="9" t="s">
        <v>14</v>
      </c>
      <c r="B70" s="46">
        <v>42736</v>
      </c>
      <c r="C70" s="46">
        <v>42767</v>
      </c>
      <c r="D70" s="46">
        <v>42795</v>
      </c>
      <c r="E70" s="46">
        <v>42826</v>
      </c>
      <c r="F70" s="46">
        <v>42856</v>
      </c>
      <c r="G70" s="46">
        <v>42887</v>
      </c>
      <c r="H70" s="46">
        <v>42917</v>
      </c>
      <c r="I70" s="46">
        <v>42948</v>
      </c>
      <c r="J70" s="46">
        <v>42979</v>
      </c>
      <c r="K70" s="46">
        <v>43009</v>
      </c>
      <c r="L70" s="46">
        <v>43040</v>
      </c>
      <c r="M70" s="46">
        <v>43070</v>
      </c>
      <c r="N70" s="109"/>
    </row>
    <row r="71" spans="1:14" x14ac:dyDescent="0.25">
      <c r="A71" s="41" t="s">
        <v>13</v>
      </c>
      <c r="B71" s="46">
        <v>42766</v>
      </c>
      <c r="C71" s="46">
        <v>42794</v>
      </c>
      <c r="D71" s="46">
        <v>42825</v>
      </c>
      <c r="E71" s="46">
        <v>42855</v>
      </c>
      <c r="F71" s="46">
        <v>42886</v>
      </c>
      <c r="G71" s="46">
        <v>42916</v>
      </c>
      <c r="H71" s="46">
        <v>42947</v>
      </c>
      <c r="I71" s="46">
        <v>42978</v>
      </c>
      <c r="J71" s="150">
        <v>43008</v>
      </c>
      <c r="K71" s="151">
        <v>43039</v>
      </c>
      <c r="L71" s="151">
        <v>43069</v>
      </c>
      <c r="M71" s="151">
        <v>43100</v>
      </c>
      <c r="N71" s="110"/>
    </row>
    <row r="72" spans="1:14" x14ac:dyDescent="0.25">
      <c r="A72" s="67" t="s">
        <v>11</v>
      </c>
      <c r="B72" s="73">
        <f>+B71</f>
        <v>42766</v>
      </c>
      <c r="C72" s="73">
        <f t="shared" ref="C72:M72" si="29">+C71</f>
        <v>42794</v>
      </c>
      <c r="D72" s="73">
        <f t="shared" si="29"/>
        <v>42825</v>
      </c>
      <c r="E72" s="73">
        <f t="shared" si="29"/>
        <v>42855</v>
      </c>
      <c r="F72" s="73">
        <f t="shared" si="29"/>
        <v>42886</v>
      </c>
      <c r="G72" s="73">
        <f t="shared" si="29"/>
        <v>42916</v>
      </c>
      <c r="H72" s="73">
        <f t="shared" si="29"/>
        <v>42947</v>
      </c>
      <c r="I72" s="73">
        <f t="shared" si="29"/>
        <v>42978</v>
      </c>
      <c r="J72" s="73">
        <f t="shared" si="29"/>
        <v>43008</v>
      </c>
      <c r="K72" s="73">
        <f t="shared" si="29"/>
        <v>43039</v>
      </c>
      <c r="L72" s="73">
        <f t="shared" si="29"/>
        <v>43069</v>
      </c>
      <c r="M72" s="73">
        <f t="shared" si="29"/>
        <v>43100</v>
      </c>
      <c r="N72" s="110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2014</vt:lpstr>
      <vt:lpstr>2015</vt:lpstr>
      <vt:lpstr>2016</vt:lpstr>
      <vt:lpstr>2017</vt:lpstr>
      <vt:lpstr>'2014'!Oblast_tisku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DMPCE DMPCE</dc:creator>
  <cp:lastModifiedBy>user</cp:lastModifiedBy>
  <cp:lastPrinted>2016-03-08T09:59:16Z</cp:lastPrinted>
  <dcterms:created xsi:type="dcterms:W3CDTF">2014-10-02T09:29:55Z</dcterms:created>
  <dcterms:modified xsi:type="dcterms:W3CDTF">2017-03-20T07:49:28Z</dcterms:modified>
</cp:coreProperties>
</file>