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210" yWindow="510" windowWidth="15030" windowHeight="10785" tabRatio="876" activeTab="1"/>
  </bookViews>
  <sheets>
    <sheet name="Rekapitulace stavby" sheetId="1" r:id="rId1"/>
    <sheet name="01 - Stavební část" sheetId="2" r:id="rId2"/>
    <sheet name="02A - Úprava rozvaděče RMS" sheetId="3" r:id="rId3"/>
    <sheet name="02B -  Úprava rozvaděče R1,1" sheetId="4" r:id="rId4"/>
    <sheet name="02C - Motorové_obvody" sheetId="5" r:id="rId5"/>
    <sheet name="02D - Slaboproudé instalace" sheetId="6" r:id="rId6"/>
    <sheet name="02E - osvětlení PC učebna" sheetId="7" r:id="rId7"/>
    <sheet name="03A - Vzduchotechnika" sheetId="8" r:id="rId8"/>
    <sheet name="03B - Stlačený vzduch" sheetId="9" r:id="rId9"/>
    <sheet name="Pokyny pro vyplnění" sheetId="10" r:id="rId10"/>
  </sheets>
  <definedNames>
    <definedName name="_xlnm._FilterDatabase" localSheetId="1" hidden="1">'01 - Stavební část'!$C$97:$K$274</definedName>
    <definedName name="_xlnm._FilterDatabase" localSheetId="2" hidden="1">'02A - Úprava rozvaděče RMS'!$C$84:$K$164</definedName>
    <definedName name="_xlnm._FilterDatabase" localSheetId="3" hidden="1">'02B -  Úprava rozvaděče R1,1'!$C$84:$K$182</definedName>
    <definedName name="_xlnm._FilterDatabase" localSheetId="4" hidden="1">'02C - Motorové_obvody'!$C$81:$K$164</definedName>
    <definedName name="_xlnm._FilterDatabase" localSheetId="5" hidden="1">'02D - Slaboproudé instalace'!$C$83:$K$155</definedName>
    <definedName name="_xlnm._FilterDatabase" localSheetId="6" hidden="1">'02E - osvětlení PC učebna'!$C$83:$K$104</definedName>
    <definedName name="_xlnm._FilterDatabase" localSheetId="7" hidden="1">'03A - Vzduchotechnika'!$C$86:$K$123</definedName>
    <definedName name="_xlnm._FilterDatabase" localSheetId="8" hidden="1">'03B - Stlačený vzduch'!$C$81:$K$106</definedName>
    <definedName name="_xlnm.Print_Area" localSheetId="1">'01 - Stavební část'!$C$4:$J$36,'01 - Stavební část'!$C$42:$J$79,'01 - Stavební část'!$C$85:$K$274</definedName>
    <definedName name="_xlnm.Print_Area" localSheetId="2">'02A - Úprava rozvaděče RMS'!$C$4:$J$38,'02A - Úprava rozvaděče RMS'!$C$44:$J$64,'02A - Úprava rozvaděče RMS'!$C$70:$K$164</definedName>
    <definedName name="_xlnm.Print_Area" localSheetId="3">'02B -  Úprava rozvaděče R1,1'!$C$4:$J$38,'02B -  Úprava rozvaděče R1,1'!$C$44:$J$64,'02B -  Úprava rozvaděče R1,1'!$C$70:$K$182</definedName>
    <definedName name="_xlnm.Print_Area" localSheetId="4">'02C - Motorové_obvody'!$C$4:$J$38,'02C - Motorové_obvody'!$C$44:$J$61,'02C - Motorové_obvody'!$C$67:$K$164</definedName>
    <definedName name="_xlnm.Print_Area" localSheetId="5">'02D - Slaboproudé instalace'!$C$4:$J$38,'02D - Slaboproudé instalace'!$C$44:$J$63,'02D - Slaboproudé instalace'!$C$69:$K$155</definedName>
    <definedName name="_xlnm.Print_Area" localSheetId="6">'02E - osvětlení PC učebna'!$C$4:$J$38,'02E - osvětlení PC učebna'!$C$44:$J$63,'02E - osvětlení PC učebna'!$C$69:$K$104</definedName>
    <definedName name="_xlnm.Print_Area" localSheetId="7">'03A - Vzduchotechnika'!$C$4:$J$38,'03A - Vzduchotechnika'!$C$44:$J$66,'03A - Vzduchotechnika'!$C$72:$K$123</definedName>
    <definedName name="_xlnm.Print_Area" localSheetId="8">'03B - Stlačený vzduch'!$C$4:$J$38,'03B - Stlačený vzduch'!$C$44:$J$61,'03B - Stlačený vzduch'!$C$67:$K$106</definedName>
    <definedName name="_xlnm.Print_Area" localSheetId="9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stavby'!$C$39:$AQ$62</definedName>
    <definedName name="_xlnm.Print_Titles" localSheetId="0">'Rekapitulace stavby'!$49:$49</definedName>
    <definedName name="_xlnm.Print_Titles" localSheetId="1">'01 - Stavební část'!$97:$97</definedName>
    <definedName name="_xlnm.Print_Titles" localSheetId="2">'02A - Úprava rozvaděče RMS'!$84:$84</definedName>
    <definedName name="_xlnm.Print_Titles" localSheetId="4">'02C - Motorové_obvody'!$81:$81</definedName>
    <definedName name="_xlnm.Print_Titles" localSheetId="5">'02D - Slaboproudé instalace'!$83:$83</definedName>
    <definedName name="_xlnm.Print_Titles" localSheetId="6">'02E - osvětlení PC učebna'!$83:$83</definedName>
    <definedName name="_xlnm.Print_Titles" localSheetId="7">'03A - Vzduchotechnika'!$86:$86</definedName>
    <definedName name="_xlnm.Print_Titles" localSheetId="8">'03B - Stlačený vzduch'!$81:$81</definedName>
  </definedNames>
  <calcPr calcId="145621"/>
</workbook>
</file>

<file path=xl/sharedStrings.xml><?xml version="1.0" encoding="utf-8"?>
<sst xmlns="http://schemas.openxmlformats.org/spreadsheetml/2006/main" count="7096" uniqueCount="1310">
  <si>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</si>
  <si>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</si>
  <si>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</si>
  <si>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</si>
  <si>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</si>
  <si>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</si>
  <si>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</si>
  <si>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{f567ef7d-2367-4b32-9021-fbd138589891}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</si>
  <si>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</si>
  <si>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</si>
  <si>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</si>
  <si>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</si>
  <si>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</si>
  <si>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</si>
  <si>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</si>
  <si>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</si>
  <si>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</si>
  <si>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Astalon20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</si>
  <si>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</si>
  <si>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</si>
  <si>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SPŠ  stavební Pardubice- modernizace a vybavení truhlářských dílen</t>
  </si>
  <si>
    <t>KSO:</t>
  </si>
  <si>
    <t>CC-CZ:</t>
  </si>
  <si>
    <t>Místo:</t>
  </si>
  <si>
    <t>Pardubice</t>
  </si>
  <si>
    <t>Datum:</t>
  </si>
  <si>
    <t>Zadavatel:</t>
  </si>
  <si>
    <t>IČ:</t>
  </si>
  <si>
    <t>0,1</t>
  </si>
  <si>
    <t>Pardubický kraj</t>
  </si>
  <si>
    <t>DIČ:</t>
  </si>
  <si>
    <t>Uchazeč:</t>
  </si>
  <si>
    <t>Vyplň údaj</t>
  </si>
  <si>
    <t>Projektant:</t>
  </si>
  <si>
    <t>Astalon Hůrka Pardubice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</si>
  <si>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</si>
  <si>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</si>
  <si>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</si>
  <si>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</si>
  <si>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</si>
  <si>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</si>
  <si>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</si>
  <si>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</si>
  <si>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</si>
  <si>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</si>
  <si>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</si>
  <si>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</si>
  <si>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</si>
  <si>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</si>
  <si>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</si>
  <si>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</si>
  <si>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</si>
  <si>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</si>
  <si>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</si>
  <si>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</si>
  <si>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</si>
  <si>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</si>
  <si>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</si>
  <si>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</si>
  <si>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</si>
  <si>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</si>
  <si>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</si>
  <si>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</si>
  <si>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</si>
  <si>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</si>
  <si>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</si>
  <si>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</si>
  <si>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</si>
  <si>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</si>
  <si>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</si>
  <si>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</si>
  <si>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</si>
  <si>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</si>
  <si>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</si>
  <si>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</si>
  <si>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</si>
  <si>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</si>
  <si>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</si>
  <si>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</si>
  <si>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</si>
  <si>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{a026f1e5-5dd4-42f8-8a9e-638cfbc4dfc5}</t>
  </si>
  <si>
    <t>2</t>
  </si>
  <si>
    <t>02</t>
  </si>
  <si>
    <t>Elektroinstalace</t>
  </si>
  <si>
    <t>{88c5f7e0-d1b9-4e32-8291-bb45a4dc0d18}</t>
  </si>
  <si>
    <t>02A</t>
  </si>
  <si>
    <t>Úprava rozvaděče RMS</t>
  </si>
  <si>
    <t>Soupis</t>
  </si>
  <si>
    <t>{55009997-3aed-4794-a199-f100ff97808a}</t>
  </si>
  <si>
    <t>02B</t>
  </si>
  <si>
    <t xml:space="preserve"> Úprava rozvaděče R1,1</t>
  </si>
  <si>
    <t>{2fde4815-45c8-4d1a-8218-667783e899dc}</t>
  </si>
  <si>
    <t>02C</t>
  </si>
  <si>
    <t>Motorové_obvody</t>
  </si>
  <si>
    <t>{04cb2468-92b1-495f-a461-8a8e174a40a0}</t>
  </si>
  <si>
    <t>02D</t>
  </si>
  <si>
    <t>Slaboproudé instalace</t>
  </si>
  <si>
    <t>{883236fa-3afc-49fc-a730-f098acc9908e}</t>
  </si>
  <si>
    <t>02E</t>
  </si>
  <si>
    <t>ostatní</t>
  </si>
  <si>
    <t>{05f40dc8-68f4-4226-be44-62d9035d92e5}</t>
  </si>
  <si>
    <t>03</t>
  </si>
  <si>
    <t>Vzduchotechnika</t>
  </si>
  <si>
    <t>{decb2f3e-7a25-44a4-bb39-0590d0401621}</t>
  </si>
  <si>
    <t>03A</t>
  </si>
  <si>
    <t>{5f0e3162-bda0-4547-8930-74d3109cf349}</t>
  </si>
  <si>
    <t>03B</t>
  </si>
  <si>
    <t>{70a805d4-eb78-4ae9-952c-bc15b7eca87b}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</si>
  <si>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</si>
  <si>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</si>
  <si>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</si>
  <si>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</si>
  <si>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</si>
  <si>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</si>
  <si>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</si>
  <si>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</si>
  <si>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</si>
  <si>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</si>
  <si>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</si>
  <si>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</si>
  <si>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</si>
  <si>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</si>
  <si>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</si>
  <si>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</si>
  <si>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</si>
  <si>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</si>
  <si>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</si>
  <si>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</si>
  <si>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735 - Ústřední vytápění - otopná tělesa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</si>
  <si>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</si>
  <si>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</si>
  <si>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</si>
  <si>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</si>
  <si>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777 - Podlahy lité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</si>
  <si>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</si>
  <si>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</si>
  <si>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</si>
  <si>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</si>
  <si>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</si>
  <si>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</si>
  <si>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</si>
  <si>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</si>
  <si>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</si>
  <si>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</si>
  <si>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</si>
  <si>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</si>
  <si>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</si>
  <si>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</si>
  <si>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</si>
  <si>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</si>
  <si>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</si>
  <si>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</si>
  <si>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</si>
  <si>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</si>
  <si>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</si>
  <si>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</si>
  <si>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</si>
  <si>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</si>
  <si>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</si>
  <si>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</si>
  <si>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</si>
  <si>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</si>
  <si>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</si>
  <si>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310239211</t>
  </si>
  <si>
    <t>Zazdívka otvorů ve zdivu nadzákladovém cihlami pálenými plochy přes 1 m2 do 4 m2 na maltu vápenocementovou</t>
  </si>
  <si>
    <t>m3</t>
  </si>
  <si>
    <t>CS ÚRS 2015 02</t>
  </si>
  <si>
    <t>4</t>
  </si>
  <si>
    <t>295027738</t>
  </si>
  <si>
    <t>VV</t>
  </si>
  <si>
    <t>"v.č.02"</t>
  </si>
  <si>
    <t>"zazdění parapetu"3,0*1,2*0,4</t>
  </si>
  <si>
    <t>Součet</t>
  </si>
  <si>
    <t>317944323</t>
  </si>
  <si>
    <t>Válcované nosníky dodatečně osazované do připravených otvorů bez zazdění hlav č. 14 až 22</t>
  </si>
  <si>
    <t>t</t>
  </si>
  <si>
    <t>-78254092</t>
  </si>
  <si>
    <t>"v.č,02"</t>
  </si>
  <si>
    <t>"I16"3,5*4*0,0179</t>
  </si>
  <si>
    <t>346244381</t>
  </si>
  <si>
    <t>Plentování ocelových válcovaných nosníků jednostranné cihlami na maltu, výška stojiny do 200 mm</t>
  </si>
  <si>
    <t>m2</t>
  </si>
  <si>
    <t>1098779244</t>
  </si>
  <si>
    <t>"v č.02"</t>
  </si>
  <si>
    <t>3,5*0,16*4</t>
  </si>
  <si>
    <t>6</t>
  </si>
  <si>
    <t>Úpravy povrchů, podlahy a osazování výplní</t>
  </si>
  <si>
    <t>612142001</t>
  </si>
  <si>
    <t>Potažení vnitřních ploch pletivem v ploše nebo pruzích, na plném podkladu sklovláknitým vtlačením do tmelu stěn</t>
  </si>
  <si>
    <t>80567156</t>
  </si>
  <si>
    <t>"v. č 02"</t>
  </si>
  <si>
    <t>3,0*3,50</t>
  </si>
  <si>
    <t>-3,0*1,8</t>
  </si>
  <si>
    <t>(3,0+1,8*2)*0,25</t>
  </si>
  <si>
    <t>"otvor"</t>
  </si>
  <si>
    <t>3,5*0,2*2</t>
  </si>
  <si>
    <t>3,0*3*0,4</t>
  </si>
  <si>
    <t>5</t>
  </si>
  <si>
    <t>612311141</t>
  </si>
  <si>
    <t>Omítka vápenná vnitřních ploch nanášená ručně dvouvrstvá štuková, tloušťky jádrové omítky do 10 mm a tloušťky štuku do 3 mm svislých konstrukcí stěn</t>
  </si>
  <si>
    <t>1491194264</t>
  </si>
  <si>
    <t>622142001</t>
  </si>
  <si>
    <t>Potažení vnějších ploch pletivem v ploše nebo pruzích, na plném podkladu sklovláknitým vtlačením do tmelu stěn</t>
  </si>
  <si>
    <t>-1924283239</t>
  </si>
  <si>
    <t>"v č. 02"</t>
  </si>
  <si>
    <t>3,0*3,5</t>
  </si>
  <si>
    <t>(3,0+1,8*2)*0,15</t>
  </si>
  <si>
    <t>7</t>
  </si>
  <si>
    <t>622531011</t>
  </si>
  <si>
    <t>Omítka tenkovrstvá silikonová vnějších ploch probarvená, včetně penetrace podkladu zrnitá, tloušťky 1,5 mm stěn</t>
  </si>
  <si>
    <t>738666040</t>
  </si>
  <si>
    <t>8</t>
  </si>
  <si>
    <t>632681117</t>
  </si>
  <si>
    <t>kus</t>
  </si>
  <si>
    <t>-1016019307</t>
  </si>
  <si>
    <t>9</t>
  </si>
  <si>
    <t>642942611</t>
  </si>
  <si>
    <t>Osazování zárubní nebo rámů kovových dveřních lisovaných nebo z úhelníků bez dveřních křídel, na montážní pěnu, o ploše otvoru do 2,5 m2</t>
  </si>
  <si>
    <t>-662491923</t>
  </si>
  <si>
    <t>"v. 02"1</t>
  </si>
  <si>
    <t>10</t>
  </si>
  <si>
    <t>M</t>
  </si>
  <si>
    <t>553315420</t>
  </si>
  <si>
    <t>Zárubně kovové zárubně ocelové pro sádrokarton S 150  800 L/P</t>
  </si>
  <si>
    <t>-165007148</t>
  </si>
  <si>
    <t>Ostatní konstrukce a práce, bourání</t>
  </si>
  <si>
    <t>11</t>
  </si>
  <si>
    <t>95101</t>
  </si>
  <si>
    <t>hod</t>
  </si>
  <si>
    <t>833840128</t>
  </si>
  <si>
    <t>12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</si>
  <si>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</si>
  <si>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</si>
  <si>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-54615456</t>
  </si>
  <si>
    <t>"v. 02"</t>
  </si>
  <si>
    <t>"dílna Č.1"382,83+49,68+33,84</t>
  </si>
  <si>
    <t>13</t>
  </si>
  <si>
    <t>962032231</t>
  </si>
  <si>
    <t>Bourání zdiva nadzákladového z cihel nebo tvárnic z cihel pálených nebo vápenopískových, na maltu vápennou nebo vápenocementovou, objemu přes 1 m3</t>
  </si>
  <si>
    <t>-268591651</t>
  </si>
  <si>
    <t>"v.01"</t>
  </si>
  <si>
    <t>3,0*3,0*0,4</t>
  </si>
  <si>
    <t>14</t>
  </si>
  <si>
    <t>965046111</t>
  </si>
  <si>
    <t>Broušení stávajících betonových podlah úběr do 3 mm</t>
  </si>
  <si>
    <t>14234966</t>
  </si>
  <si>
    <t>"v01 a 02"</t>
  </si>
  <si>
    <t>"dílna Č.1"382,83</t>
  </si>
  <si>
    <t>965046119</t>
  </si>
  <si>
    <t>Broušení stávajících betonových podlah Příplatek k ceně za každý další 1 mm úběru</t>
  </si>
  <si>
    <t>-1973972712</t>
  </si>
  <si>
    <t>382,83*2</t>
  </si>
  <si>
    <t>16</t>
  </si>
  <si>
    <t>967031142</t>
  </si>
  <si>
    <t>Přisekání (špicování) plošné nebo rovných ostění zdiva z cihel pálených rovných ostění, bez odstupu, po hrubém vybourání otvorů, na maltu cementovou</t>
  </si>
  <si>
    <t>1805223089</t>
  </si>
  <si>
    <t>"v. č 01"</t>
  </si>
  <si>
    <t>17</t>
  </si>
  <si>
    <t>968062357</t>
  </si>
  <si>
    <t>Vybourání dřevěných rámů oken s křídly, dveřních zárubní, vrat, stěn, ostění nebo obkladů rámů oken s křídly dvojitých, plochy přes 4 m2</t>
  </si>
  <si>
    <t>1729850464</t>
  </si>
  <si>
    <t>"v. 01"</t>
  </si>
  <si>
    <t>3,0*1,8</t>
  </si>
  <si>
    <t>18</t>
  </si>
  <si>
    <t>971033651</t>
  </si>
  <si>
    <t>Vybourání otvorů ve zdivu základovém nebo nadzákladovém z cihel, tvárnic, příčkovek z cihel pálených na maltu vápennou nebo vápenocementovou plochy do 4 m2, tl. do 600 mm</t>
  </si>
  <si>
    <t>648933172</t>
  </si>
  <si>
    <t>"parapet"3,0*1,2*0,4</t>
  </si>
  <si>
    <t>19</t>
  </si>
  <si>
    <t>974031666</t>
  </si>
  <si>
    <t>Vysekání rýh ve zdivu cihelném na maltu vápennou nebo vápenocementovou pro vtahování nosníků do zdí, před vybouráním otvoru do hl. 150 mm, při v. nosníku do 250 mm</t>
  </si>
  <si>
    <t>m</t>
  </si>
  <si>
    <t>-1885715712</t>
  </si>
  <si>
    <t>3,5*3</t>
  </si>
  <si>
    <t>997</t>
  </si>
  <si>
    <t>Přesun sutě</t>
  </si>
  <si>
    <t>20</t>
  </si>
  <si>
    <t>997013501</t>
  </si>
  <si>
    <t>Odvoz suti a vybouraných hmot na skládku nebo meziskládku se složením, na vzdálenost do 1 km</t>
  </si>
  <si>
    <t>-145003371</t>
  </si>
  <si>
    <t>997013509</t>
  </si>
  <si>
    <t>Odvoz suti a vybouraných hmot na skládku nebo meziskládku se složením, na vzdálenost Příplatek k ceně za každý další i započatý 1 km přes 1 km</t>
  </si>
  <si>
    <t>581287348</t>
  </si>
  <si>
    <t>11,075*9</t>
  </si>
  <si>
    <t>22</t>
  </si>
  <si>
    <t>997013831</t>
  </si>
  <si>
    <t>Poplatek za uložení stavebního odpadu na skládce (skládkovné) směsného</t>
  </si>
  <si>
    <t>-570365616</t>
  </si>
  <si>
    <t>998</t>
  </si>
  <si>
    <t>Přesun hmot</t>
  </si>
  <si>
    <t>23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</si>
  <si>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</si>
  <si>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</si>
  <si>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-1047480371</t>
  </si>
  <si>
    <t>PSV</t>
  </si>
  <si>
    <t>Práce a dodávky PSV</t>
  </si>
  <si>
    <t>735</t>
  </si>
  <si>
    <t>Ústřední vytápění - otopná tělesa</t>
  </si>
  <si>
    <t>24</t>
  </si>
  <si>
    <t>735110911</t>
  </si>
  <si>
    <t>Opravy otopných těles článkových litinových přetěsnění radiátorové růžice</t>
  </si>
  <si>
    <t>-1580255466</t>
  </si>
  <si>
    <t>25</t>
  </si>
  <si>
    <t>735151811</t>
  </si>
  <si>
    <t>Demontáž otopných těles panelových jednořadých stavební délky do 1500 mm</t>
  </si>
  <si>
    <t>-2021660589</t>
  </si>
  <si>
    <t>"v. č. 01"2</t>
  </si>
  <si>
    <t>26</t>
  </si>
  <si>
    <t>735159220</t>
  </si>
  <si>
    <t>116184632</t>
  </si>
  <si>
    <t>"v. č 02"2</t>
  </si>
  <si>
    <t>27</t>
  </si>
  <si>
    <t>735191903</t>
  </si>
  <si>
    <t>Ostatní opravy otopných těles vyčištění propláchnutím vodou otopných těles ocelových nebo hliníkových</t>
  </si>
  <si>
    <t>-1443544622</t>
  </si>
  <si>
    <t>1,5*1,1*2</t>
  </si>
  <si>
    <t>28</t>
  </si>
  <si>
    <t>998735101</t>
  </si>
  <si>
    <t>Přesun hmot pro otopná tělesa stanovený z hmotnosti přesunovaného materiálu vodorovná dopravní vzdálenost do 50 m v objektech výšky do 6 m</t>
  </si>
  <si>
    <t>1514787024</t>
  </si>
  <si>
    <t>762</t>
  </si>
  <si>
    <t>Konstrukce tesařské</t>
  </si>
  <si>
    <t>31</t>
  </si>
  <si>
    <t>762511887</t>
  </si>
  <si>
    <t>Demontáž podlahové konstrukce podkladové z dřevoštěpkových desek dvouvrstvých lepených na pero a drážku, tloušťka desky přes 2x15 mm</t>
  </si>
  <si>
    <t>421872558</t>
  </si>
  <si>
    <t>"v. č. 01"</t>
  </si>
  <si>
    <t>5,0*7,05+7,05*0,15</t>
  </si>
  <si>
    <t>32</t>
  </si>
  <si>
    <t>762813115</t>
  </si>
  <si>
    <t>408696086</t>
  </si>
  <si>
    <t>"v .č. 02"</t>
  </si>
  <si>
    <t>5,0*7,05</t>
  </si>
  <si>
    <t>33</t>
  </si>
  <si>
    <t>998762101</t>
  </si>
  <si>
    <t>Přesun hmot pro konstrukce tesařské stanovený z hmotnosti přesunovaného materiálu vodorovná dopravní vzdálenost do 50 m v objektech výšky do 6 m</t>
  </si>
  <si>
    <t>1140430214</t>
  </si>
  <si>
    <t>763</t>
  </si>
  <si>
    <t>Konstrukce suché výstavby</t>
  </si>
  <si>
    <t>34</t>
  </si>
  <si>
    <t>763111417</t>
  </si>
  <si>
    <t>Příčka ze sádrokartonových desek s nosnou konstrukcí z jednoduchých ocelových profilů UW, CW dvojitě opláštěná deskami standardními A tl. 2 x 12,5 mm, EI 60, příčka tl. 150 mm, profil 100 TI tl. 100 mm, Rw 55 dB</t>
  </si>
  <si>
    <t>2079581114</t>
  </si>
  <si>
    <t>7,05*(3,685+4,3)/2-0,8*1,97</t>
  </si>
  <si>
    <t>35</t>
  </si>
  <si>
    <t>763121561</t>
  </si>
  <si>
    <t>Stěna předsazená ze sádrokartonových desek s nosnou konstrukcí z ocelových profilů CD a UD, s kotvením CD po 1 500 mm dvojitě opláštěná deskami protipožárními DF tl. 2 x 15 mm, stěna tl. 90 mm, TI tl. 60 mm, EI 60 mm</t>
  </si>
  <si>
    <t>-51424634</t>
  </si>
  <si>
    <t>"v. č. 02"</t>
  </si>
  <si>
    <t>3,0*3,0*2</t>
  </si>
  <si>
    <t>36</t>
  </si>
  <si>
    <t>998763100</t>
  </si>
  <si>
    <t>Přesun hmot pro dřevostavby stanovený z hmotnosti přesunovaného materiálu vodorovná dopravní vzdálenost do 50 m v objektech výšky do 6 m</t>
  </si>
  <si>
    <t>229429088</t>
  </si>
  <si>
    <t>764</t>
  </si>
  <si>
    <t>Konstrukce klempířské</t>
  </si>
  <si>
    <t>37</t>
  </si>
  <si>
    <t>764002851</t>
  </si>
  <si>
    <t>Demontáž klempířských konstrukcí oplechování parapetů do suti</t>
  </si>
  <si>
    <t>323987021</t>
  </si>
  <si>
    <t>"v č, 01"3</t>
  </si>
  <si>
    <t>38</t>
  </si>
  <si>
    <t>764246402</t>
  </si>
  <si>
    <t>Oplechování parapetů z titanzinkového předzvětralého plechu rovných mechanicky kotvené, bez rohů rš 200 mm</t>
  </si>
  <si>
    <t>364569116</t>
  </si>
  <si>
    <t>"v č. 02"3</t>
  </si>
  <si>
    <t>39</t>
  </si>
  <si>
    <t>998764101</t>
  </si>
  <si>
    <t>Přesun hmot pro konstrukce klempířské stanovený z hmotnosti přesunovaného materiálu vodorovná dopravní vzdálenost do 50 m v objektech výšky do 6 m</t>
  </si>
  <si>
    <t>926706671</t>
  </si>
  <si>
    <t>766</t>
  </si>
  <si>
    <t>Konstrukce truhlářské</t>
  </si>
  <si>
    <t>40</t>
  </si>
  <si>
    <t>766441821</t>
  </si>
  <si>
    <t>Demontáž parapetních desek dřevěných nebo plastových šířky do 300 mm délky přes 1m</t>
  </si>
  <si>
    <t>558708704</t>
  </si>
  <si>
    <t>"v.č. 02"3</t>
  </si>
  <si>
    <t>41</t>
  </si>
  <si>
    <t>766622116</t>
  </si>
  <si>
    <t>Montáž oken plastových včetně montáže rámu na polyuretanovou pěnu plochy přes 1 m2 pevných do zdiva, výšky přes 1,5 do 2,5 m</t>
  </si>
  <si>
    <t>-1924583391</t>
  </si>
  <si>
    <t>42</t>
  </si>
  <si>
    <t>611431520</t>
  </si>
  <si>
    <t>-438954670</t>
  </si>
  <si>
    <t>43</t>
  </si>
  <si>
    <t>766660001</t>
  </si>
  <si>
    <t>Montáž dveřních křídel dřevěných nebo plastových otevíravých do ocelové zárubně povrchově upravených jednokřídlových, šířky do 800 mm</t>
  </si>
  <si>
    <t>-1396217668</t>
  </si>
  <si>
    <t>"v. č. 02"1</t>
  </si>
  <si>
    <t>44</t>
  </si>
  <si>
    <t>611627020</t>
  </si>
  <si>
    <t>1242046358</t>
  </si>
  <si>
    <t>45</t>
  </si>
  <si>
    <t>766694114</t>
  </si>
  <si>
    <t>Montáž ostatních truhlářských konstrukcí parapetních desek dřevěných nebo plastových šířky do 300 mm, délky přes 2600 mm</t>
  </si>
  <si>
    <t>640582080</t>
  </si>
  <si>
    <t>" vč 02"1</t>
  </si>
  <si>
    <t>46</t>
  </si>
  <si>
    <t>611444020</t>
  </si>
  <si>
    <t>1618379092</t>
  </si>
  <si>
    <t>3*1,05</t>
  </si>
  <si>
    <t>47</t>
  </si>
  <si>
    <t>611444150</t>
  </si>
  <si>
    <t>Okna a dveře balkónové z plastů koncovka k parapetu plastovému vnitřnímu 1 pár</t>
  </si>
  <si>
    <t>1690121374</t>
  </si>
  <si>
    <t>48</t>
  </si>
  <si>
    <t>998766101</t>
  </si>
  <si>
    <t>Přesun hmot pro konstrukce truhlářské stanovený z hmotnosti přesunovaného materiálu vodorovná dopravní vzdálenost do 50 m v objektech výšky do 6 m</t>
  </si>
  <si>
    <t>-790662877</t>
  </si>
  <si>
    <t>777</t>
  </si>
  <si>
    <t>Podlahy lité</t>
  </si>
  <si>
    <t>49</t>
  </si>
  <si>
    <t>777615219-R</t>
  </si>
  <si>
    <t>1833879857</t>
  </si>
  <si>
    <t>"v.č. 02"</t>
  </si>
  <si>
    <t>382,83</t>
  </si>
  <si>
    <t>50</t>
  </si>
  <si>
    <t>998777101</t>
  </si>
  <si>
    <t>Přesun hmot pro podlahy lité stanovený z hmotnosti přesunovaného materiálu vodorovná dopravní vzdálenost do 50 m v objektech výšky do 6 m</t>
  </si>
  <si>
    <t>-1742039918</t>
  </si>
  <si>
    <t>783</t>
  </si>
  <si>
    <t>Dokončovací práce - nátěry</t>
  </si>
  <si>
    <t>51</t>
  </si>
  <si>
    <t>783221121</t>
  </si>
  <si>
    <t>2075592456</t>
  </si>
  <si>
    <t>"zárubně"1,1*1,0</t>
  </si>
  <si>
    <t>52</t>
  </si>
  <si>
    <t>783221130</t>
  </si>
  <si>
    <t>816372154</t>
  </si>
  <si>
    <t>"I16"3,5*4*0,574</t>
  </si>
  <si>
    <t>53</t>
  </si>
  <si>
    <t>783395261</t>
  </si>
  <si>
    <t>-1288435775</t>
  </si>
  <si>
    <t>"v. č 02"1,5*1,1*2*2</t>
  </si>
  <si>
    <t>54</t>
  </si>
  <si>
    <t>783902811</t>
  </si>
  <si>
    <t>Ostatní práce odstranění starých nátěrů odstraňovačem nátěrů s umytím</t>
  </si>
  <si>
    <t>842928307</t>
  </si>
  <si>
    <t>202,5*0,1</t>
  </si>
  <si>
    <t>"ůotop. těleso"1,5*1,1*2*2</t>
  </si>
  <si>
    <t>55</t>
  </si>
  <si>
    <t>783991221</t>
  </si>
  <si>
    <t>Nátěry ostatní betonových konstrukcí šrafování rovná plocha</t>
  </si>
  <si>
    <t>741852039</t>
  </si>
  <si>
    <t>300*0,1</t>
  </si>
  <si>
    <t>784</t>
  </si>
  <si>
    <t>Dokončovací práce - malby a tapety</t>
  </si>
  <si>
    <t>56</t>
  </si>
  <si>
    <t>784313021</t>
  </si>
  <si>
    <t>Malby klihové dvojnásobné, bílé v místnostech výšky do 3,80 m</t>
  </si>
  <si>
    <t>947488567</t>
  </si>
  <si>
    <t>5,0*4,3-3,0*3,0</t>
  </si>
  <si>
    <t>(6,68*2+7,05)*(3,685+4,3)/2</t>
  </si>
  <si>
    <t>57</t>
  </si>
  <si>
    <t>784321031</t>
  </si>
  <si>
    <t>Malby silikátové dvojnásobné, bílé v místnostech výšky do 3,80 m</t>
  </si>
  <si>
    <t>-1391164691</t>
  </si>
  <si>
    <t>"sádrokarton"</t>
  </si>
  <si>
    <t>7,05*(3,685+4,3)/2*2</t>
  </si>
  <si>
    <t>VRN</t>
  </si>
  <si>
    <t>Vedlejší rozpočtové náklady</t>
  </si>
  <si>
    <t>VRN1</t>
  </si>
  <si>
    <t>Průzkumné, geodetické a projektové práce</t>
  </si>
  <si>
    <t>59</t>
  </si>
  <si>
    <t>soubor</t>
  </si>
  <si>
    <t>1024</t>
  </si>
  <si>
    <t>-1365855730</t>
  </si>
  <si>
    <t>VRN3</t>
  </si>
  <si>
    <t>Zařízení staveniště</t>
  </si>
  <si>
    <t>60</t>
  </si>
  <si>
    <t>032503000</t>
  </si>
  <si>
    <t>Zařízení staveniště vybavení staveniště skládky na staveništi</t>
  </si>
  <si>
    <t>kpl</t>
  </si>
  <si>
    <t>-1513185328</t>
  </si>
  <si>
    <t>61</t>
  </si>
  <si>
    <t>034203000</t>
  </si>
  <si>
    <t>Zařízení staveniště zabezpečení staveniště oplocení staveniště</t>
  </si>
  <si>
    <t>781875642</t>
  </si>
  <si>
    <t>62</t>
  </si>
  <si>
    <t>039103000</t>
  </si>
  <si>
    <t>Zařízení staveniště zrušení zařízení staveniště rozebrání, bourání a odvoz</t>
  </si>
  <si>
    <t>278281417</t>
  </si>
  <si>
    <t>VRN4</t>
  </si>
  <si>
    <t>Inženýrská činnost</t>
  </si>
  <si>
    <t>63</t>
  </si>
  <si>
    <t>136038723</t>
  </si>
  <si>
    <t>VRN5</t>
  </si>
  <si>
    <t>Finanční náklady</t>
  </si>
  <si>
    <t>64</t>
  </si>
  <si>
    <t>47687137</t>
  </si>
  <si>
    <t>65</t>
  </si>
  <si>
    <t>1228703183</t>
  </si>
  <si>
    <t>VRN7</t>
  </si>
  <si>
    <t>Provozní vlivy</t>
  </si>
  <si>
    <t>071104000</t>
  </si>
  <si>
    <t>Odstávka sítí (voda, topení plyn apod.)</t>
  </si>
  <si>
    <t>-400060947</t>
  </si>
  <si>
    <t>VRN9</t>
  </si>
  <si>
    <t>Ostatní náklady</t>
  </si>
  <si>
    <t>-323703514</t>
  </si>
  <si>
    <t>02 - Elektroinstalace</t>
  </si>
  <si>
    <t>Soupis:</t>
  </si>
  <si>
    <t>02A - Úprava rozvaděče RMS</t>
  </si>
  <si>
    <t xml:space="preserve">D1 - </t>
  </si>
  <si>
    <t>M - Práce a dodávky M</t>
  </si>
  <si>
    <t xml:space="preserve">    21-M - Elektromontáže</t>
  </si>
  <si>
    <t>D1</t>
  </si>
  <si>
    <t>R00000001</t>
  </si>
  <si>
    <t>-634392519</t>
  </si>
  <si>
    <t>358221070</t>
  </si>
  <si>
    <t>ks</t>
  </si>
  <si>
    <t>253650574</t>
  </si>
  <si>
    <t>R00000002</t>
  </si>
  <si>
    <t>220480825</t>
  </si>
  <si>
    <t>R00000003</t>
  </si>
  <si>
    <t>-410294619</t>
  </si>
  <si>
    <t>R00000004</t>
  </si>
  <si>
    <t>-1316115699</t>
  </si>
  <si>
    <t>358224810</t>
  </si>
  <si>
    <t>102143734</t>
  </si>
  <si>
    <t>358224820</t>
  </si>
  <si>
    <t>-1450538856</t>
  </si>
  <si>
    <t>358224670</t>
  </si>
  <si>
    <t>395270237</t>
  </si>
  <si>
    <t>358221290</t>
  </si>
  <si>
    <t>-117213217</t>
  </si>
  <si>
    <t>R00000005</t>
  </si>
  <si>
    <t>-1916341552</t>
  </si>
  <si>
    <t>R00000006</t>
  </si>
  <si>
    <t>1529006983</t>
  </si>
  <si>
    <t>R00000007</t>
  </si>
  <si>
    <t>sada</t>
  </si>
  <si>
    <t>399911</t>
  </si>
  <si>
    <t>R00000008</t>
  </si>
  <si>
    <t>-1098237007</t>
  </si>
  <si>
    <t>R00000009</t>
  </si>
  <si>
    <t>92354298</t>
  </si>
  <si>
    <t>345621480</t>
  </si>
  <si>
    <t>-849493600</t>
  </si>
  <si>
    <t>345622000</t>
  </si>
  <si>
    <t>787888536</t>
  </si>
  <si>
    <t>R00000010</t>
  </si>
  <si>
    <t>1069104837</t>
  </si>
  <si>
    <t>30</t>
  </si>
  <si>
    <t>210100001</t>
  </si>
  <si>
    <t>1843882200</t>
  </si>
  <si>
    <t>210100002</t>
  </si>
  <si>
    <t>-1359023831</t>
  </si>
  <si>
    <t>210100009</t>
  </si>
  <si>
    <t>-1586230262</t>
  </si>
  <si>
    <t>210100010</t>
  </si>
  <si>
    <t>857124023</t>
  </si>
  <si>
    <t>210120412</t>
  </si>
  <si>
    <t>-2038516565</t>
  </si>
  <si>
    <t>210120435</t>
  </si>
  <si>
    <t>-576372361</t>
  </si>
  <si>
    <t>210120463</t>
  </si>
  <si>
    <t>263783881</t>
  </si>
  <si>
    <t>210120470</t>
  </si>
  <si>
    <t>-1458945730</t>
  </si>
  <si>
    <t>210120473</t>
  </si>
  <si>
    <t>684249761</t>
  </si>
  <si>
    <t>210121123</t>
  </si>
  <si>
    <t>-923160020</t>
  </si>
  <si>
    <t>210130123</t>
  </si>
  <si>
    <t>-377208003</t>
  </si>
  <si>
    <t>210130125</t>
  </si>
  <si>
    <t>1437756219</t>
  </si>
  <si>
    <t>747151100</t>
  </si>
  <si>
    <t>96219879</t>
  </si>
  <si>
    <t>R00000011</t>
  </si>
  <si>
    <t>-981130482</t>
  </si>
  <si>
    <t>29</t>
  </si>
  <si>
    <t>R00000012</t>
  </si>
  <si>
    <t>-1035029769</t>
  </si>
  <si>
    <t>R00000013</t>
  </si>
  <si>
    <t>-1327140597</t>
  </si>
  <si>
    <t>R00000014</t>
  </si>
  <si>
    <t>1401163394</t>
  </si>
  <si>
    <t>R00000015</t>
  </si>
  <si>
    <t>1047200084</t>
  </si>
  <si>
    <t>R00000016</t>
  </si>
  <si>
    <t>-115559926</t>
  </si>
  <si>
    <t>R00000017</t>
  </si>
  <si>
    <t>-1944886538</t>
  </si>
  <si>
    <t>R00000018</t>
  </si>
  <si>
    <t>-1695007041</t>
  </si>
  <si>
    <t>Práce a dodávky M</t>
  </si>
  <si>
    <t>21-M</t>
  </si>
  <si>
    <t>Elektromontáže</t>
  </si>
  <si>
    <t>02B -  Úprava rozvaděče R1,1</t>
  </si>
  <si>
    <t xml:space="preserve">      D1 - </t>
  </si>
  <si>
    <t>R00000019</t>
  </si>
  <si>
    <t>256</t>
  </si>
  <si>
    <t>-1870656398</t>
  </si>
  <si>
    <t>1450399419</t>
  </si>
  <si>
    <t>R00000020</t>
  </si>
  <si>
    <t>1035445295</t>
  </si>
  <si>
    <t>358892120</t>
  </si>
  <si>
    <t>1610485681</t>
  </si>
  <si>
    <t>358892160</t>
  </si>
  <si>
    <t>-1752982606</t>
  </si>
  <si>
    <t>R00000021</t>
  </si>
  <si>
    <t>-480879757</t>
  </si>
  <si>
    <t>358892060</t>
  </si>
  <si>
    <t>1270717540</t>
  </si>
  <si>
    <t>R00000022</t>
  </si>
  <si>
    <t>2058572658</t>
  </si>
  <si>
    <t>R00000023</t>
  </si>
  <si>
    <t>-1672923051</t>
  </si>
  <si>
    <t>R00000024</t>
  </si>
  <si>
    <t>-1304712805</t>
  </si>
  <si>
    <t>-1081753295</t>
  </si>
  <si>
    <t>358224850</t>
  </si>
  <si>
    <t>-1788323379</t>
  </si>
  <si>
    <t>358224830</t>
  </si>
  <si>
    <t>-1153630098</t>
  </si>
  <si>
    <t>358224650</t>
  </si>
  <si>
    <t>-1820864751</t>
  </si>
  <si>
    <t>358224640</t>
  </si>
  <si>
    <t>987152384</t>
  </si>
  <si>
    <t>1520743859</t>
  </si>
  <si>
    <t>358224840</t>
  </si>
  <si>
    <t>-508353359</t>
  </si>
  <si>
    <t>1320827865</t>
  </si>
  <si>
    <t>358221110</t>
  </si>
  <si>
    <t>-1036484183</t>
  </si>
  <si>
    <t>R00000025</t>
  </si>
  <si>
    <t>1304770685</t>
  </si>
  <si>
    <t>R00000026</t>
  </si>
  <si>
    <t>1033331599</t>
  </si>
  <si>
    <t>-608807400</t>
  </si>
  <si>
    <t>-737048211</t>
  </si>
  <si>
    <t>R00000027</t>
  </si>
  <si>
    <t>-258611886</t>
  </si>
  <si>
    <t>R00000029</t>
  </si>
  <si>
    <t>-1207270005</t>
  </si>
  <si>
    <t>-599143470</t>
  </si>
  <si>
    <t>-172373565</t>
  </si>
  <si>
    <t>210100003</t>
  </si>
  <si>
    <t>1403425150</t>
  </si>
  <si>
    <t>210100004</t>
  </si>
  <si>
    <t>-1216149206</t>
  </si>
  <si>
    <t>210100007</t>
  </si>
  <si>
    <t>311887455</t>
  </si>
  <si>
    <t>570835343</t>
  </si>
  <si>
    <t>-2019549209</t>
  </si>
  <si>
    <t>485920186</t>
  </si>
  <si>
    <t>-1506545321</t>
  </si>
  <si>
    <t>-1148896166</t>
  </si>
  <si>
    <t>1900167125</t>
  </si>
  <si>
    <t>608322228</t>
  </si>
  <si>
    <t>-1395542918</t>
  </si>
  <si>
    <t>747241013</t>
  </si>
  <si>
    <t>-1897079819</t>
  </si>
  <si>
    <t>747312134</t>
  </si>
  <si>
    <t>451682928</t>
  </si>
  <si>
    <t>R00000030</t>
  </si>
  <si>
    <t>-2032495028</t>
  </si>
  <si>
    <t>R00000031</t>
  </si>
  <si>
    <t>1272381813</t>
  </si>
  <si>
    <t>R00000032</t>
  </si>
  <si>
    <t>-69531673</t>
  </si>
  <si>
    <t>R00000033</t>
  </si>
  <si>
    <t>-745091003</t>
  </si>
  <si>
    <t>R00000034</t>
  </si>
  <si>
    <t>428934058</t>
  </si>
  <si>
    <t>R00000037</t>
  </si>
  <si>
    <t>-645266183</t>
  </si>
  <si>
    <t>R00000038</t>
  </si>
  <si>
    <t>-1492987636</t>
  </si>
  <si>
    <t>02C - Motorové_obvody</t>
  </si>
  <si>
    <t xml:space="preserve"> </t>
  </si>
  <si>
    <t>744431100</t>
  </si>
  <si>
    <t>-1370846182</t>
  </si>
  <si>
    <t>744431200</t>
  </si>
  <si>
    <t>-131816747</t>
  </si>
  <si>
    <t>744431300</t>
  </si>
  <si>
    <t>4090149</t>
  </si>
  <si>
    <t>744431400</t>
  </si>
  <si>
    <t>-1160269129</t>
  </si>
  <si>
    <t>744431500</t>
  </si>
  <si>
    <t>-1288943253</t>
  </si>
  <si>
    <t>744422910</t>
  </si>
  <si>
    <t>-371975591</t>
  </si>
  <si>
    <t>744422920</t>
  </si>
  <si>
    <t>-193004389</t>
  </si>
  <si>
    <t>744422940</t>
  </si>
  <si>
    <t>-1077529981</t>
  </si>
  <si>
    <t>747123222</t>
  </si>
  <si>
    <t>-550161008</t>
  </si>
  <si>
    <t>-1736502637</t>
  </si>
  <si>
    <t>-1265808249</t>
  </si>
  <si>
    <t>-974644290</t>
  </si>
  <si>
    <t>743112119</t>
  </si>
  <si>
    <t>-1484379712</t>
  </si>
  <si>
    <t>744211111</t>
  </si>
  <si>
    <t>-714509328</t>
  </si>
  <si>
    <t>vlastní</t>
  </si>
  <si>
    <t>210100002.1</t>
  </si>
  <si>
    <t>-1508132132</t>
  </si>
  <si>
    <t>R00000051</t>
  </si>
  <si>
    <t>52563934</t>
  </si>
  <si>
    <t>R00000052</t>
  </si>
  <si>
    <t>-1303121491</t>
  </si>
  <si>
    <t>R00000053</t>
  </si>
  <si>
    <t>-1249811127</t>
  </si>
  <si>
    <t>R00000054</t>
  </si>
  <si>
    <t>1567408709</t>
  </si>
  <si>
    <t>974042553</t>
  </si>
  <si>
    <t>CS ÚRS 2015/II</t>
  </si>
  <si>
    <t>1413499068</t>
  </si>
  <si>
    <t>631312141</t>
  </si>
  <si>
    <t>265293480</t>
  </si>
  <si>
    <t>-1325052180</t>
  </si>
  <si>
    <t>km</t>
  </si>
  <si>
    <t>-1775749438</t>
  </si>
  <si>
    <t>997013801</t>
  </si>
  <si>
    <t>819086252</t>
  </si>
  <si>
    <t>R00000055</t>
  </si>
  <si>
    <t>364149067</t>
  </si>
  <si>
    <t>341110300</t>
  </si>
  <si>
    <t>112703673</t>
  </si>
  <si>
    <t>341110360</t>
  </si>
  <si>
    <t>-1027446228</t>
  </si>
  <si>
    <t>341110940</t>
  </si>
  <si>
    <t>759973908</t>
  </si>
  <si>
    <t>341111000</t>
  </si>
  <si>
    <t>795763455</t>
  </si>
  <si>
    <t>R00000039</t>
  </si>
  <si>
    <t>813015534</t>
  </si>
  <si>
    <t>R00000040</t>
  </si>
  <si>
    <t>-1806698143</t>
  </si>
  <si>
    <t>R00000041</t>
  </si>
  <si>
    <t>-925905723</t>
  </si>
  <si>
    <t>R00000042</t>
  </si>
  <si>
    <t>1491223996</t>
  </si>
  <si>
    <t>R00000043</t>
  </si>
  <si>
    <t>-130421481</t>
  </si>
  <si>
    <t>R00000044</t>
  </si>
  <si>
    <t>-1081952895</t>
  </si>
  <si>
    <t>R00000045</t>
  </si>
  <si>
    <t>1442028367</t>
  </si>
  <si>
    <t>R00000046</t>
  </si>
  <si>
    <t>56608688</t>
  </si>
  <si>
    <t>R00000047</t>
  </si>
  <si>
    <t>-637351230</t>
  </si>
  <si>
    <t>345713500</t>
  </si>
  <si>
    <t>-343766796</t>
  </si>
  <si>
    <t>341408250</t>
  </si>
  <si>
    <t>-2048247729</t>
  </si>
  <si>
    <t>R00000048</t>
  </si>
  <si>
    <t>-524568766</t>
  </si>
  <si>
    <t>02D - Slaboproudé instalace</t>
  </si>
  <si>
    <t xml:space="preserve">    740 - Elektromontáže </t>
  </si>
  <si>
    <t>740</t>
  </si>
  <si>
    <t xml:space="preserve">Elektromontáže </t>
  </si>
  <si>
    <t>R00000056</t>
  </si>
  <si>
    <t>R00000057</t>
  </si>
  <si>
    <t>R00000058</t>
  </si>
  <si>
    <t>R00000059</t>
  </si>
  <si>
    <t>R00000060</t>
  </si>
  <si>
    <t>345715110</t>
  </si>
  <si>
    <t>R00000061</t>
  </si>
  <si>
    <t>R00000062</t>
  </si>
  <si>
    <t>R00000063</t>
  </si>
  <si>
    <t>345718350</t>
  </si>
  <si>
    <t>345711570</t>
  </si>
  <si>
    <t>R00000064</t>
  </si>
  <si>
    <t>R00000065</t>
  </si>
  <si>
    <t>R00000066</t>
  </si>
  <si>
    <t>R00000067</t>
  </si>
  <si>
    <t>R00000068</t>
  </si>
  <si>
    <t>R00000069</t>
  </si>
  <si>
    <t>R00000070</t>
  </si>
  <si>
    <t>R00000071</t>
  </si>
  <si>
    <t>R00000072</t>
  </si>
  <si>
    <t>210010301</t>
  </si>
  <si>
    <t>747165130</t>
  </si>
  <si>
    <t>743312110</t>
  </si>
  <si>
    <t>743112117</t>
  </si>
  <si>
    <t>744741110</t>
  </si>
  <si>
    <t>R00000073</t>
  </si>
  <si>
    <t>P</t>
  </si>
  <si>
    <t>Poznámka k položce:
součet</t>
  </si>
  <si>
    <t>219990015</t>
  </si>
  <si>
    <t>219990027</t>
  </si>
  <si>
    <t>971033341</t>
  </si>
  <si>
    <t>R00000074</t>
  </si>
  <si>
    <t>Materiál úložný elektroinstalační krabice přístrojové instalační z plastické hmoty KP 68/2  500 V,  D69 x 30mm</t>
  </si>
  <si>
    <t>-1454118602</t>
  </si>
  <si>
    <t>345355160</t>
  </si>
  <si>
    <t>R00000075</t>
  </si>
  <si>
    <t>R00000076</t>
  </si>
  <si>
    <t>R00000077</t>
  </si>
  <si>
    <t>03 - Vzduchotechnika</t>
  </si>
  <si>
    <t>03A - Vzduchotechnika</t>
  </si>
  <si>
    <t>D1 - Dílna 2, odsávání 1a</t>
  </si>
  <si>
    <t>D2 - Dílna 3, napojení odsávání</t>
  </si>
  <si>
    <t>D3 - Demontáže</t>
  </si>
  <si>
    <t>Dílna 2, odsávání 1a</t>
  </si>
  <si>
    <t>Pol22</t>
  </si>
  <si>
    <t>1280789101</t>
  </si>
  <si>
    <t>Pol22a</t>
  </si>
  <si>
    <t>-1845553983</t>
  </si>
  <si>
    <t>Pol23</t>
  </si>
  <si>
    <t>1519652829</t>
  </si>
  <si>
    <t>Pol23a</t>
  </si>
  <si>
    <t>1831816932</t>
  </si>
  <si>
    <t>Pol24</t>
  </si>
  <si>
    <t>1259186332</t>
  </si>
  <si>
    <t>Pol24a</t>
  </si>
  <si>
    <t>-2051541249</t>
  </si>
  <si>
    <t>Pol25a</t>
  </si>
  <si>
    <t>-794389699</t>
  </si>
  <si>
    <t>-11920870</t>
  </si>
  <si>
    <t>Pol26</t>
  </si>
  <si>
    <t>680331701</t>
  </si>
  <si>
    <t>Pol26a</t>
  </si>
  <si>
    <t>1407764357</t>
  </si>
  <si>
    <t>Pol27</t>
  </si>
  <si>
    <t>-1786213196</t>
  </si>
  <si>
    <t>Pol27a</t>
  </si>
  <si>
    <t>513632902</t>
  </si>
  <si>
    <t>Pol28a</t>
  </si>
  <si>
    <t>-1815472863</t>
  </si>
  <si>
    <t>780177959</t>
  </si>
  <si>
    <t>Pol29</t>
  </si>
  <si>
    <t>-1380087103</t>
  </si>
  <si>
    <t>Pol29a</t>
  </si>
  <si>
    <t>1950440784</t>
  </si>
  <si>
    <t>Pol30a</t>
  </si>
  <si>
    <t>-1709590034</t>
  </si>
  <si>
    <t>Pol31a</t>
  </si>
  <si>
    <t>1805494874</t>
  </si>
  <si>
    <t>Pol32a</t>
  </si>
  <si>
    <t>-717279074</t>
  </si>
  <si>
    <t>Pol33a</t>
  </si>
  <si>
    <t>990347282</t>
  </si>
  <si>
    <t>Pol34a</t>
  </si>
  <si>
    <t>1081593742</t>
  </si>
  <si>
    <t>Pol35a</t>
  </si>
  <si>
    <t>-97381371</t>
  </si>
  <si>
    <t>Pol36a</t>
  </si>
  <si>
    <t>559154740</t>
  </si>
  <si>
    <t>Pol37a</t>
  </si>
  <si>
    <t>2111796632</t>
  </si>
  <si>
    <t>Pol38a</t>
  </si>
  <si>
    <t>476199527</t>
  </si>
  <si>
    <t>D2</t>
  </si>
  <si>
    <t>Dílna 3, napojení odsávání</t>
  </si>
  <si>
    <t>Pol39</t>
  </si>
  <si>
    <t>-1591157271</t>
  </si>
  <si>
    <t>Pol40</t>
  </si>
  <si>
    <t>-1758781860</t>
  </si>
  <si>
    <t>Pol41</t>
  </si>
  <si>
    <t>-1494920931</t>
  </si>
  <si>
    <t>Pol44</t>
  </si>
  <si>
    <t>1740346570</t>
  </si>
  <si>
    <t>D3</t>
  </si>
  <si>
    <t>Demontáže</t>
  </si>
  <si>
    <t>Pol42</t>
  </si>
  <si>
    <t>demontáže nepotřebného stávajícího potrubí a jeho likvidace</t>
  </si>
  <si>
    <t>nh</t>
  </si>
  <si>
    <t>1262206679</t>
  </si>
  <si>
    <t>Pol.9b</t>
  </si>
  <si>
    <t>Měření a zprovoznění</t>
  </si>
  <si>
    <t>soub</t>
  </si>
  <si>
    <t>1613154974</t>
  </si>
  <si>
    <t>Pol9</t>
  </si>
  <si>
    <t>Pol1</t>
  </si>
  <si>
    <t>1274349563</t>
  </si>
  <si>
    <t>Pol2</t>
  </si>
  <si>
    <t>1853783148</t>
  </si>
  <si>
    <t>Pol25</t>
  </si>
  <si>
    <t>1645125699</t>
  </si>
  <si>
    <t>Pol28</t>
  </si>
  <si>
    <t>1448903535</t>
  </si>
  <si>
    <t>Pol3</t>
  </si>
  <si>
    <t>1632105553</t>
  </si>
  <si>
    <t>Pol30</t>
  </si>
  <si>
    <t>komplety</t>
  </si>
  <si>
    <t>1952633985</t>
  </si>
  <si>
    <t>Pol31</t>
  </si>
  <si>
    <t>1391892875</t>
  </si>
  <si>
    <t>Pol32</t>
  </si>
  <si>
    <t>342312925</t>
  </si>
  <si>
    <t>Pol33</t>
  </si>
  <si>
    <t>1172937686</t>
  </si>
  <si>
    <t>Pol34</t>
  </si>
  <si>
    <t>-2044050892</t>
  </si>
  <si>
    <t>Pol35</t>
  </si>
  <si>
    <t>1870265211</t>
  </si>
  <si>
    <t>Pol36</t>
  </si>
  <si>
    <t>-1297790643</t>
  </si>
  <si>
    <t>Pol37</t>
  </si>
  <si>
    <t>548845239</t>
  </si>
  <si>
    <t>Pol38</t>
  </si>
  <si>
    <t>kg</t>
  </si>
  <si>
    <t>-353554679</t>
  </si>
  <si>
    <t>Pol4</t>
  </si>
  <si>
    <t>komplet</t>
  </si>
  <si>
    <t>-1087429353</t>
  </si>
  <si>
    <t>Pol43</t>
  </si>
  <si>
    <t>-1842539546</t>
  </si>
  <si>
    <t>Pol45</t>
  </si>
  <si>
    <t>Čištění potrubí  profukem</t>
  </si>
  <si>
    <t>446643628</t>
  </si>
  <si>
    <t>Pol46</t>
  </si>
  <si>
    <t>Tlaková zkouška vnitřního rozvodu</t>
  </si>
  <si>
    <t>úsek</t>
  </si>
  <si>
    <t>60923287</t>
  </si>
  <si>
    <t>Pol47</t>
  </si>
  <si>
    <t>Výchozí revize provozního potrubí</t>
  </si>
  <si>
    <t>-1022003536</t>
  </si>
  <si>
    <t>Pol5</t>
  </si>
  <si>
    <t>-1660574947</t>
  </si>
  <si>
    <t>Pol6</t>
  </si>
  <si>
    <t>1701661924</t>
  </si>
  <si>
    <t>Pol7</t>
  </si>
  <si>
    <t>-2044854613</t>
  </si>
  <si>
    <t>Pol8</t>
  </si>
  <si>
    <t>-1959712675</t>
  </si>
  <si>
    <t>1325266540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</si>
  <si>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</si>
  <si>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</si>
  <si>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</si>
  <si>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</si>
  <si>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</si>
  <si>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</si>
  <si>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</si>
  <si>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</si>
  <si>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</si>
  <si>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</si>
  <si>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</si>
  <si>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</si>
  <si>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</si>
  <si>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</si>
  <si>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</si>
  <si>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</si>
  <si>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</si>
  <si>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</si>
  <si>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</si>
  <si>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</si>
  <si>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</si>
  <si>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</si>
  <si>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</si>
  <si>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</si>
  <si>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</si>
  <si>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</si>
  <si>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</si>
  <si>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</si>
  <si>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</si>
  <si>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</si>
  <si>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</si>
  <si>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</si>
  <si>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</si>
  <si>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</si>
  <si>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</si>
  <si>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</si>
  <si>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</si>
  <si>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</si>
  <si>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</si>
  <si>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</si>
  <si>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</si>
  <si>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</si>
  <si>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</si>
  <si>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</si>
  <si>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</si>
  <si>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</si>
  <si>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</si>
  <si>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</si>
  <si>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</si>
  <si>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</si>
  <si>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</si>
  <si>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</si>
  <si>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</si>
  <si>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</si>
  <si>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</si>
  <si>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</si>
  <si>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</si>
  <si>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</si>
  <si>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</si>
  <si>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</si>
  <si>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</si>
  <si>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</si>
  <si>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</si>
  <si>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</si>
  <si>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</si>
  <si>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</si>
  <si>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</si>
  <si>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</si>
  <si>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</si>
  <si>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</si>
  <si>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</si>
  <si>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</si>
  <si>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</si>
  <si>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</si>
  <si>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</si>
  <si>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</si>
  <si>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</si>
  <si>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</si>
  <si>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</si>
  <si>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</si>
  <si>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</si>
  <si>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</si>
  <si>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</si>
  <si>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</si>
  <si>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</si>
  <si>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</si>
  <si>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</si>
  <si>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</si>
  <si>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</si>
  <si>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</si>
  <si>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</si>
  <si>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</si>
  <si>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</si>
  <si>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</si>
  <si>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</si>
  <si>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</si>
  <si>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</si>
  <si>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</si>
  <si>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</si>
  <si>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</si>
  <si>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</si>
  <si>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</si>
  <si>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</si>
  <si>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</si>
  <si>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</si>
  <si>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</si>
  <si>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</si>
  <si>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</si>
  <si>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</si>
  <si>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</si>
  <si>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</si>
  <si>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</si>
  <si>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</si>
  <si>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</si>
  <si>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</si>
  <si>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</si>
  <si>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</si>
  <si>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</si>
  <si>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</si>
  <si>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</si>
  <si>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</si>
  <si>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</si>
  <si>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</si>
  <si>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</si>
  <si>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</si>
  <si>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</si>
  <si>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</si>
  <si>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</si>
  <si>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</si>
  <si>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</si>
  <si>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</si>
  <si>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</si>
  <si>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</si>
  <si>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</si>
  <si>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</si>
  <si>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</si>
  <si>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</si>
  <si>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</si>
  <si>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</si>
  <si>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</si>
  <si>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</si>
  <si>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</si>
  <si>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</si>
  <si>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</si>
  <si>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</si>
  <si>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</si>
  <si>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</si>
  <si>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</si>
  <si>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</si>
  <si>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</si>
  <si>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</si>
  <si>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</si>
  <si>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</si>
  <si>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</si>
  <si>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</si>
  <si>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</si>
  <si>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</si>
  <si>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</si>
  <si>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</si>
  <si>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</si>
  <si>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</si>
  <si>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</si>
  <si>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</si>
  <si>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</si>
  <si>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</si>
  <si>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</si>
  <si>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</si>
  <si>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</si>
  <si>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</si>
  <si>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</si>
  <si>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</si>
  <si>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</si>
  <si>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</si>
  <si>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</si>
  <si>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</si>
  <si>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</si>
  <si>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</si>
  <si>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</si>
  <si>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</si>
  <si>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</si>
  <si>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</si>
  <si>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Stlačený vzduch</t>
  </si>
  <si>
    <t>02E - osvětlní PC učebna</t>
  </si>
  <si>
    <t>03B - Stlačený vzduch</t>
  </si>
  <si>
    <t>748111112</t>
  </si>
  <si>
    <t xml:space="preserve">ohebné potrubí pro odsávání neabrazivních mechanických částic (hobliny, piliny apod.) DN100, dodávka a montáž </t>
  </si>
  <si>
    <t xml:space="preserve">ohebné potrubí pro odsávání neabrazivních mechanických částic (hobliny, piliny apod.) DN300, dodávka a montáž </t>
  </si>
  <si>
    <t xml:space="preserve">sběrný koš pro úklid, napojení DN100, dodávka a montáž </t>
  </si>
  <si>
    <t xml:space="preserve">uzavírací šoupě DN100, dodávka a montáž </t>
  </si>
  <si>
    <t xml:space="preserve">uzavírací šoupě DN300, dodávka a montáž </t>
  </si>
  <si>
    <t xml:space="preserve">čistící kus, dodávka a montáž </t>
  </si>
  <si>
    <t xml:space="preserve">potrubí ocelové kruhové skupiny II, do průměru 100mm, 30% tvarovek, dodávka a montáž </t>
  </si>
  <si>
    <t xml:space="preserve">potrubí ocelové kruhové skupiny II, do průměru 400mm, 30% tvarovek, dodávka a montáž </t>
  </si>
  <si>
    <t xml:space="preserve">ohebné potrubí pro odsávání neabrazivních mechanických částic (hobliny, piliny apod.) DN120, dodávka a montáž </t>
  </si>
  <si>
    <t xml:space="preserve">ohebné potrubí pro odsávání neabrazivních mechanických částic (hobliny, piliny apod.) DN150, dodávka a montáž </t>
  </si>
  <si>
    <t xml:space="preserve">ohebné potrubí pro odsávání neabrazivních mechanických částic (hobliny, piliny apod.) DN160, dodávka a montáž </t>
  </si>
  <si>
    <t xml:space="preserve">uzavírací šoupě DN120, dodávka a montáž </t>
  </si>
  <si>
    <t xml:space="preserve">uzavírací šoupě DN150, dodávka a montáž </t>
  </si>
  <si>
    <t xml:space="preserve">uzavírací šoupě DN160, dodávka a montáž </t>
  </si>
  <si>
    <t xml:space="preserve">potrubí ocelové kruhové skupiny II, do průměru 140mm, 30% tvarovek, dodávka a montáž </t>
  </si>
  <si>
    <t xml:space="preserve">potrubí ocelové kruhové skupiny II, do průměru 200mm, 50% tvarovek, dodávka a montáž </t>
  </si>
  <si>
    <t xml:space="preserve">potrubí ocelové kruhové skupiny II, do průměru 280mm, 30% tvarovek, dodávka a montáž </t>
  </si>
  <si>
    <t xml:space="preserve">ohebné potrubí pro odsávání neabrazivních mechanických částic (hobliny, piliny apod.) DN200, dodávka a montáž </t>
  </si>
  <si>
    <t xml:space="preserve">uzavírací šoupě DN200, dodávka a montáž </t>
  </si>
  <si>
    <t xml:space="preserve">potrubí ocelové kruhové skupiny II, do průměru 200mm, 30% tvarovek, dodávka a montáž </t>
  </si>
  <si>
    <t xml:space="preserve">Trubky měděné 15 x 1, dodávka a montáž </t>
  </si>
  <si>
    <t xml:space="preserve">Trubky měděné 22 x 1, dodávka a montáž </t>
  </si>
  <si>
    <t xml:space="preserve">Koleno  Cu  D22, dodávka a montáž </t>
  </si>
  <si>
    <t xml:space="preserve">Koleno  Cu  D28, dodávka a montáž </t>
  </si>
  <si>
    <t xml:space="preserve">Trubky měděné 28 x 1,5, dodávka a montáž </t>
  </si>
  <si>
    <r>
      <t xml:space="preserve">Manometr </t>
    </r>
    <r>
      <rPr>
        <sz val="8"/>
        <rFont val="Trebuchet MS"/>
        <family val="2"/>
      </rPr>
      <t>ø</t>
    </r>
    <r>
      <rPr>
        <sz val="8"/>
        <rFont val="Trebuchet MS"/>
        <family val="2"/>
      </rPr>
      <t xml:space="preserve">100, rozsah 0-10 bar, tř. přesosti 2,5 + manometrový kohout + přechod spojka M20x1,5 / 1/2", dodávka a montáž </t>
    </r>
  </si>
  <si>
    <t xml:space="preserve">Filtr AF M 0106A  připojení 3/4", dodávka a montáž </t>
  </si>
  <si>
    <t xml:space="preserve">Filtr AF S 0106A  připojení 3/4", dodávka a montáž </t>
  </si>
  <si>
    <t xml:space="preserve">Separátor oleje do výkonu KS 150 m3/h, dodávka a montáž </t>
  </si>
  <si>
    <t xml:space="preserve">Trubky ocelové bezešvé závitové běžné, pozink. 3/4" - kolektor kondenzátu, dodávka a montáž </t>
  </si>
  <si>
    <t xml:space="preserve">Uložení potrubní - objímky s připojením na hmoždinky pro trubky měděné D 15, dodávka a montáž </t>
  </si>
  <si>
    <t xml:space="preserve">Uložení potrubní - objímky s připojením na hmoždinky pro trubky měděné D 22, dodávka a montáž </t>
  </si>
  <si>
    <t xml:space="preserve">Uložení potrubní - objímky s připojením na hmoždinky pro trubky měděné D 28, dodávka a montáž </t>
  </si>
  <si>
    <t xml:space="preserve">Profilová ocel - výložníky, dodávka a montáž </t>
  </si>
  <si>
    <t xml:space="preserve">Kohout kulový  1/2" vč.rychlospojky DN 7,2, dodávka a montáž </t>
  </si>
  <si>
    <t xml:space="preserve">Demontáž trubek měděných do 35/1,5, dodávka a montáž </t>
  </si>
  <si>
    <t xml:space="preserve">Kohout kulový 3/4" vč.rychlospojky  DN7,2, dodávka a montáž </t>
  </si>
  <si>
    <t xml:space="preserve">Kohout kulový 1", dodávka a montáž </t>
  </si>
  <si>
    <t xml:space="preserve">Redukce  Cu 28/15, dodávka a montáž </t>
  </si>
  <si>
    <t xml:space="preserve">Redukce  Cu 22/15, dodávka a montáž </t>
  </si>
  <si>
    <t xml:space="preserve">Koleno  Cu  D15, dodávka a montáž </t>
  </si>
  <si>
    <t>část D.1.4.g, technická zpráva D1</t>
  </si>
  <si>
    <t>část D.1.4.g, technická zpráva D1, výkres D3</t>
  </si>
  <si>
    <t xml:space="preserve">jistič 1pólový-charakteristika B LPN (LSN) 6B/1  </t>
  </si>
  <si>
    <t xml:space="preserve">Stykač 80A, 3P 230V 50Hz  </t>
  </si>
  <si>
    <t xml:space="preserve">Stykač 50A, 3P 230V 50Hz  </t>
  </si>
  <si>
    <t xml:space="preserve">jistič 3pólový-80C/3  </t>
  </si>
  <si>
    <t xml:space="preserve">jistič 3+Npólový-charakteristika C LPN (LSN) 25C/3+N  </t>
  </si>
  <si>
    <t xml:space="preserve">jistič 3+Npólový-charakteristika C LPN (LSN) 32C/3+N  </t>
  </si>
  <si>
    <t xml:space="preserve">jistič 3+Npólový-charakteristika B LPN (LSN) 32B/3+N  </t>
  </si>
  <si>
    <t xml:space="preserve">jistič 1+Npólový-charakteristika B LPN (LSN) 16B/1+N  </t>
  </si>
  <si>
    <t xml:space="preserve">chránič proudový 4pólový 80/4/300 typ AC  </t>
  </si>
  <si>
    <t xml:space="preserve">chránič proudový 4pólový OFI 40/4/0.03 typ AC  </t>
  </si>
  <si>
    <t xml:space="preserve">Svorkovnice N/PE, šroubovací systémová, dle rozvaděče  </t>
  </si>
  <si>
    <t xml:space="preserve">propojovací lišta 3P+N In 100A, 1000mm  </t>
  </si>
  <si>
    <t xml:space="preserve">svornice řadová RSA 4   </t>
  </si>
  <si>
    <t xml:space="preserve">svornice řadová RSA 10  </t>
  </si>
  <si>
    <t xml:space="preserve">Ukončení vodičů v rozváděči nebo na přístroji včetně zapojení průřezu žíly do 2,5 mm2  </t>
  </si>
  <si>
    <t xml:space="preserve">Ukončení vodičů v rozváděči nebo na přístroji včetně zapojení průřezu žíly do 6 mm2  </t>
  </si>
  <si>
    <t xml:space="preserve">Ukončení vodičů v rozváděči nebo na přístroji včetně zapojení průřezu žíly do 120 mm2  </t>
  </si>
  <si>
    <t xml:space="preserve">Ukončení vodičů v rozváděči nebo na přístroji včetně zapojení průřezu žíly do 150 mm2  </t>
  </si>
  <si>
    <t xml:space="preserve">Montáž jističů jednopólových nn do 25 A ve skříni  </t>
  </si>
  <si>
    <t xml:space="preserve">Montáž jističů dvoupólových nn do 25 A ve skříni  </t>
  </si>
  <si>
    <t xml:space="preserve">Montáž jističů třípólových nn do 25 A ve skříni se signálním kontaktem  </t>
  </si>
  <si>
    <t xml:space="preserve">Montáž jističů třípólových nn do 63 A ve skříni se signálním kontaktem  </t>
  </si>
  <si>
    <t xml:space="preserve">Montáž jističů třípólových nn do 125 A ve skříni  </t>
  </si>
  <si>
    <t xml:space="preserve">Montáž proudových chráničů čtyřpólových nn do 80 A ve skříni  </t>
  </si>
  <si>
    <t xml:space="preserve">Montáž stykačů střídavých vestavných čtyřpólových do 40 A  </t>
  </si>
  <si>
    <t xml:space="preserve">Montáž stykačů střídavých vestavných čtyřpólových do 100 A  </t>
  </si>
  <si>
    <t xml:space="preserve">Montáž odpínač výkonový pojistkový do 500V do 160 A bez zapojení  </t>
  </si>
  <si>
    <t xml:space="preserve">vnitřní zapojení pole rozváděče  </t>
  </si>
  <si>
    <t xml:space="preserve">pásovina CU 30x10 mm, 4m/10,752kg  </t>
  </si>
  <si>
    <t xml:space="preserve">popisové štítky  </t>
  </si>
  <si>
    <t xml:space="preserve">přizpůsobení a sestavení skříně  </t>
  </si>
  <si>
    <t xml:space="preserve">odzkoušení pole  </t>
  </si>
  <si>
    <t xml:space="preserve">práce spojené s vyhledáním stáv.obvodů  </t>
  </si>
  <si>
    <t xml:space="preserve">zajištění bezproudí  </t>
  </si>
  <si>
    <t xml:space="preserve">výchozí revize  </t>
  </si>
  <si>
    <t xml:space="preserve">zámečnické práce (úprava rozvaděče)  </t>
  </si>
  <si>
    <t xml:space="preserve">demontážní práce  </t>
  </si>
  <si>
    <t>podružný materiál – vodiče vnitřního propojení, upevňovací prvky, izolační páska apod.</t>
  </si>
  <si>
    <t>část D.1.4.g, technická zpráva D1, výkresy D4 a D5</t>
  </si>
  <si>
    <t xml:space="preserve">chránič proudový 4pólový OFI 40/4/030 typ AC  </t>
  </si>
  <si>
    <t xml:space="preserve">chránič proudový 4pólový OFI 40/4/300 typ AC  </t>
  </si>
  <si>
    <t xml:space="preserve">chránič proudový 4pólový OFI 25/4/030 typ AC  </t>
  </si>
  <si>
    <t xml:space="preserve">Stykač 63A, 3P 230V 50Hz  </t>
  </si>
  <si>
    <t xml:space="preserve">jistič 3+Npólový-charakteristika C LPN (LSN) 63C/3+N  </t>
  </si>
  <si>
    <t xml:space="preserve">jistič 3+Npólový-charakteristika C LPN (LSN) 40C/3+N  </t>
  </si>
  <si>
    <t xml:space="preserve">jistič 3+Npólový-charakteristika B LPN (LSN) 20B/3+N  </t>
  </si>
  <si>
    <t xml:space="preserve">jistič 3+Npólový-charakteristika B LPN (LSN) 16B/3+N  </t>
  </si>
  <si>
    <t xml:space="preserve">jistič 3+Npólový-charakteristika C LPN (LSN) 50C/3+N  </t>
  </si>
  <si>
    <t xml:space="preserve">jistič 1pólový-charakteristika B LPN (LSN) 16B/1  </t>
  </si>
  <si>
    <t xml:space="preserve">podružný materiál  – vodiče vnitřního propojení, upevňovací prvky, izolační páska apod.   </t>
  </si>
  <si>
    <t xml:space="preserve">Ukončení vodičů v rozváděči nebo na přístroji včetně zapojení průřezu žíly do 16 mm2  </t>
  </si>
  <si>
    <t xml:space="preserve">Ukončení vodičů v rozváděči nebo na přístroji včetně zapojení průřezu žíly do 25 mm2  </t>
  </si>
  <si>
    <t xml:space="preserve">Ukončení vodičů v rozváděči nebo na přístroji včetně zapojení průřezu žíly do 70 mm2  </t>
  </si>
  <si>
    <t xml:space="preserve">Montáž proudových chráničů čtyřpólových nn do 25 A ve skříni  </t>
  </si>
  <si>
    <t xml:space="preserve">Montáž stykač střídavý vestavný čtyřpólový do 63 A  </t>
  </si>
  <si>
    <t xml:space="preserve">popisové štítky sada  </t>
  </si>
  <si>
    <t>část D.1.4.g, technická zpráva D1, výkres D2</t>
  </si>
  <si>
    <t xml:space="preserve">Montáž kabel Cu sk.1 do 1 kV do 0,40 kg uložený volně  </t>
  </si>
  <si>
    <t xml:space="preserve">Montáž kabel Cu sk.1 do 1 kV do 0,63 kg uložený volně  </t>
  </si>
  <si>
    <t xml:space="preserve">Montáž kabel Cu sk.1 do 1 kV do 1,00 kg uložený volně  </t>
  </si>
  <si>
    <t xml:space="preserve">Montáž kabel Cu sk.1 do 1 kV do 1,60 kg uložený volně  </t>
  </si>
  <si>
    <t xml:space="preserve">Montáž kabel Cu sk.1 do 1 kV do 2,50 kg uložený volně  </t>
  </si>
  <si>
    <t xml:space="preserve">Montáž kabel Cu do 1 kV do 0,40 kg trubka nebo lišta zatažená  </t>
  </si>
  <si>
    <t xml:space="preserve">Montáž kabel Cu do 1 kV do 0,63 kg trubka nebo lišta zatažená  </t>
  </si>
  <si>
    <t xml:space="preserve">Montáž kabel Cu do 1 kV do 1,60 kg trubka nebo lišta zatažená  </t>
  </si>
  <si>
    <t xml:space="preserve">Montáž spínač tří/čtyřpólový v krytu vačkový 63 A typ S VP, VL, 03 až 06  </t>
  </si>
  <si>
    <t xml:space="preserve">Montáž trubka plastová ohebná D 48 mm uložená pevně  </t>
  </si>
  <si>
    <t xml:space="preserve">Vysekání rýh pro montáž trubek a kabelů v betonových podlahách  hloubky do 10 cm a šířky do 10 cm  </t>
  </si>
  <si>
    <t xml:space="preserve">doplnění rýh v dosavadních mazaninách betonem prostým  </t>
  </si>
  <si>
    <t xml:space="preserve">kabel silový s Cu jádrem CYKY 3x1,5 mm2  </t>
  </si>
  <si>
    <t xml:space="preserve">kabel silový s Cu jádrem CYKY 3x2,5 mm2  </t>
  </si>
  <si>
    <t xml:space="preserve">kabel silový s Cu jádrem CYKY 5x4 mm2  </t>
  </si>
  <si>
    <t xml:space="preserve">kabel silový s Cu jádrem CYKY 5x6 mm2  </t>
  </si>
  <si>
    <t xml:space="preserve">Ovládací hlavice přepínače s klíčem, dvoupolohová s aretací  </t>
  </si>
  <si>
    <t xml:space="preserve">Kontaktní jednotka pro ovládací hlavici  </t>
  </si>
  <si>
    <t xml:space="preserve">Skříňka pro povrchovou montáž, IP66, 1 montážní místo  </t>
  </si>
  <si>
    <t xml:space="preserve">IZS 1653 zásuvka nástěnná   400V / 16 A 5P, IP 44  SEZ  </t>
  </si>
  <si>
    <t xml:space="preserve">krabice lištová přístrojová LK 80/1  </t>
  </si>
  <si>
    <t xml:space="preserve">podružný materiál  </t>
  </si>
  <si>
    <t xml:space="preserve">Vypínač vačkový 4P 32A, IP 44  </t>
  </si>
  <si>
    <t xml:space="preserve">Vypínač vačkový 4P 63A, IP 44  </t>
  </si>
  <si>
    <t xml:space="preserve">vypínač 3x80A  </t>
  </si>
  <si>
    <t xml:space="preserve">Montáž vodič Cu izolovaný sk.1 do 1 kV žíla 0,35 až 6 mm2 do stěny  </t>
  </si>
  <si>
    <t xml:space="preserve">uložení na skládku a ekologická likvidace odpadu elektro  </t>
  </si>
  <si>
    <t xml:space="preserve">rozměření a rozkreslení svítidel,tras,ovladačů,...  </t>
  </si>
  <si>
    <t xml:space="preserve">odvoz suti a vybouraných hmot na skládku to 1 km  </t>
  </si>
  <si>
    <t xml:space="preserve">příplatek za každý započatý km přes 1 km.  </t>
  </si>
  <si>
    <t xml:space="preserve">poplatek za uložení stavebního odpadu na skládce-betonový  </t>
  </si>
  <si>
    <t xml:space="preserve">vodič silový s Cu jádrem CY H07 V-U 4 mm2  </t>
  </si>
  <si>
    <t xml:space="preserve">zemnící svorka univerzální  </t>
  </si>
  <si>
    <t>Ukončení vodičů v rozváděči nebo na přístroji včetně zapojení průřezu žíly do 6 mm2</t>
  </si>
  <si>
    <t xml:space="preserve">Ukončení vodičů v rozváděči nebo na přístroji včetně zapojení průřezu žíly do 16 mm2 </t>
  </si>
  <si>
    <t xml:space="preserve">Ukončení vodičů v rozváděči nebo na přístroji včetně zapojení průřezu žíly do 25 mm2 </t>
  </si>
  <si>
    <t>část D.1.4.g, technická zpráva D1, výkres D7 a D8</t>
  </si>
  <si>
    <t>část D.1.4.g, technická zpráva D1, výkres D7</t>
  </si>
  <si>
    <t xml:space="preserve">Anténa směrová 23dBi s integrovaným WiFi 802.11 n, až 150Mbps, 5GHZ, funkce AP, Klient, 1x LAN, PoE  </t>
  </si>
  <si>
    <t xml:space="preserve">výložník nástěnný, pozinkovaný, 30 cm od zdi, šrouby, hmoždinky   </t>
  </si>
  <si>
    <t xml:space="preserve">výložník na stožár, pozinkovaný, 35 cm, kompletní  </t>
  </si>
  <si>
    <t xml:space="preserve">montáž antény, včetně zapojení, konfigurace a směrování  </t>
  </si>
  <si>
    <t xml:space="preserve">montáž výložník nástěnný   </t>
  </si>
  <si>
    <t xml:space="preserve">montáž výložník stožárový  </t>
  </si>
  <si>
    <t xml:space="preserve">19" RACK jednodílný 9U, černý, prosklený uzamykatelný, nástěnný, šrouby, hmoždinky  </t>
  </si>
  <si>
    <t xml:space="preserve">Patch panel 24x RJ45, přímý, CAT6, UTP, černý, 1U  </t>
  </si>
  <si>
    <t xml:space="preserve">Switch 24port 10/100/1000, 2x SFP, managed, IPv6, 19" rackmount   </t>
  </si>
  <si>
    <t xml:space="preserve">záložní zdroj 480W, USB komunikace, ochrana sítě RJ-45  </t>
  </si>
  <si>
    <t xml:space="preserve">patch kabel UTP6 0,25m  </t>
  </si>
  <si>
    <t xml:space="preserve">patch kabel UTP6 2m  </t>
  </si>
  <si>
    <t xml:space="preserve">krabice přístrojová instalační KP 68/2  </t>
  </si>
  <si>
    <t xml:space="preserve">zásuvka datová kompletní CAT6, 2xRJ45  </t>
  </si>
  <si>
    <t xml:space="preserve">zásuvka datová kompletní CAT6, 1xRJ45  </t>
  </si>
  <si>
    <t xml:space="preserve">lišta elektroinstalační vkládací LV 24 x 22  </t>
  </si>
  <si>
    <t xml:space="preserve">UTP kabel cat 6 drát.  </t>
  </si>
  <si>
    <t>UTP kabel cat 5e venkovní  ,D8</t>
  </si>
  <si>
    <t xml:space="preserve">montáž rack 19" na stěnu  </t>
  </si>
  <si>
    <t xml:space="preserve">montáž a zapojení switch 24 port  </t>
  </si>
  <si>
    <t xml:space="preserve">montáž a zapojení patch panel 24x RJ45  </t>
  </si>
  <si>
    <t xml:space="preserve">montáž napájecí a záložní zdroj včetně zapojení  </t>
  </si>
  <si>
    <t xml:space="preserve">Montáž krabic přístrojových zapuštěných plastových kruhových KU 68/1, KU68/1301, KP67, KP68/2  </t>
  </si>
  <si>
    <t xml:space="preserve">montáž zásuvka datová, včetně zapojení  </t>
  </si>
  <si>
    <t xml:space="preserve">montáž lišta a kanálek vkládací lišty s víčkem  </t>
  </si>
  <si>
    <t xml:space="preserve">Montáž trubka plastová ohebná D 36 mm uložená pevně  </t>
  </si>
  <si>
    <t xml:space="preserve">Montáž kabel Cu sdělovací 2-19x1mm umístěný pevně  </t>
  </si>
  <si>
    <t xml:space="preserve">Montáž kabel Cu sdělovací 2-19x1mm umístěný na zdi včetně příchytek  </t>
  </si>
  <si>
    <t xml:space="preserve">Vybourání otvorů v cihlových stěnách do 0,09m2, tloušťky do 30cm  </t>
  </si>
  <si>
    <t xml:space="preserve">konfigurace sítě  </t>
  </si>
  <si>
    <t>technická zpráva D1, výkres D6</t>
  </si>
  <si>
    <t>technická zpráva D1</t>
  </si>
  <si>
    <t xml:space="preserve">kabel silový s Cu jádrem CYKY 3x1,5 mm2 , část D.1.4.g </t>
  </si>
  <si>
    <t xml:space="preserve">svítidlo čtvercové 600x600mm závěsné, LED, 3000lm, UGR&lt;19, část D.1.4.g </t>
  </si>
  <si>
    <t xml:space="preserve">spínač jednopólový 10A  ostatní barvy, IP44 , část D.1.4.g </t>
  </si>
  <si>
    <t xml:space="preserve">Montáž svítidlo žárovkové bytové stropní přisazené 1 zdroj se sklem , část D.1.4.g </t>
  </si>
  <si>
    <t xml:space="preserve">Montáž kabel Cu sk.1 do 1 kV do 0,40 kg uložený volně , část D.1.4.g </t>
  </si>
  <si>
    <t xml:space="preserve">Úprava zapojení svět EL1/037/4, montáž a zapojení vypínače do SDK , část D.1.4.g </t>
  </si>
  <si>
    <t xml:space="preserve">podružný materiál  – příchytky, označovače, kotevní materiál apod. ,  část D.1.4.g </t>
  </si>
  <si>
    <t xml:space="preserve">dočasné zavěšení kabelového vedení nad montážním otvorem včetně zpětné montáže kanálu , část D.1.4.g </t>
  </si>
  <si>
    <t xml:space="preserve">trubka elektroinstalační ohebná, HDPE+LDPE KF 09040  </t>
  </si>
  <si>
    <t xml:space="preserve">trubka elektroinstalační ohebná 1436/1  </t>
  </si>
  <si>
    <t>Demontáž stávajicích strojů - širokopásové brusky, dlabačky, spodní frézka, pásová pila, kotoučová pila, horní frézka</t>
  </si>
  <si>
    <t>Dokumentace skutečného provedení stavby 3x paré + 1x CD</t>
  </si>
  <si>
    <t>013254000R</t>
  </si>
  <si>
    <t>Provádění průběžných testů a komplexních zkoušek dle plánu řízení a kontroly jakosti</t>
  </si>
  <si>
    <t>045203000R</t>
  </si>
  <si>
    <t>Náklady spojené s pojištěním odpovědnosti za škodu, jak je uvedeno ve smlouvě o dílo</t>
  </si>
  <si>
    <t>051203000R</t>
  </si>
  <si>
    <t>052103000R</t>
  </si>
  <si>
    <t>Náklady spojené se zařízením a vedením bankovní záruky po dobu realizace a záruční lhůty, jak je uvedeno ve smlouvě o dílo</t>
  </si>
  <si>
    <t>Náklady související s publicitou projektu, dle pravidel publicity IROP a smlouvy o dílo</t>
  </si>
  <si>
    <t>091504000R</t>
  </si>
  <si>
    <t>Vyspravení betonových podlah rychletuhnoucím polymerem s možností okamžitého zatížení průměr vysprávky přes 500 do 1000 mm a tl. do 100 mm</t>
  </si>
  <si>
    <t>Otopná tělesa panelová, montáž otopných těles panelových dvouřadých, stavební délky přes 1140 do 1500 mm</t>
  </si>
  <si>
    <t>Záklop stropů vrchního z desek dřevotřískových nebo dřevoštěpkových na pero a drážku, montáž a materiál</t>
  </si>
  <si>
    <t>Okna a dveře balkónové z plastů okna a dveře plastové z profilů, okna dvoudílná bez středového sloupku (STULP) jedno křídlo otevíravé a sklopné, druhé otevíravé 150 x 180 cm</t>
  </si>
  <si>
    <t>Dveře dřevěné vnitřní dýhované a fóliované dveře vnitřní hladké fóliované bez vrchního kování, zámek obyčejný, fólie bílá plné - model 10 jednokřídlové 80 x 197 cm</t>
  </si>
  <si>
    <t>Okna a dveře balkónové z plastů parapety plastové vnitřní - komůrkové š x tl. x l (šířka x tloušťka x délka) 30,5 x 2 x 100 cm</t>
  </si>
  <si>
    <t>Nátěry epoxidové podlah s penetrací s penetrací betonových dvojnásobné</t>
  </si>
  <si>
    <t>Nátěry kovových stavebních doplňkových konstrukcí syntetické na vzduchu schnoucí dražšími barvami matný povrch 1x antikorozní, 1x základní 1x email</t>
  </si>
  <si>
    <t>Nátěry kovových stavebních doplňkových konstrukcí syntetické na vzduchu schnoucí dražšími barvami, základní antikorozní</t>
  </si>
  <si>
    <t>Nátěry otopných těles ostatní vodou ředitelné dražšími barvami, ocelových radiátorů deskových matný povrch jednonásobné antikorozní a 1x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</si>
</sst>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i/>
      <sz val="8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969696"/>
      </top>
      <bottom/>
    </border>
    <border>
      <left/>
      <right style="thin">
        <color rgb="FF000000"/>
      </right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94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4" fontId="0" fillId="3" borderId="1" xfId="0" applyNumberFormat="1" applyFont="1" applyFill="1" applyBorder="1" applyAlignment="1" applyProtection="1">
      <alignment vertical="center"/>
      <protection locked="0"/>
    </xf>
    <xf numFmtId="4" fontId="39" fillId="3" borderId="1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7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8" xfId="0" applyFont="1" applyBorder="1" applyAlignment="1" applyProtection="1">
      <alignment horizontal="left" vertical="center"/>
      <protection locked="0"/>
    </xf>
    <xf numFmtId="0" fontId="29" fillId="0" borderId="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29" fillId="0" borderId="8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vertical="top"/>
      <protection locked="0"/>
    </xf>
    <xf numFmtId="0" fontId="29" fillId="0" borderId="8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 vertical="top"/>
      <protection locked="0"/>
    </xf>
    <xf numFmtId="0" fontId="0" fillId="0" borderId="6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7" xfId="0" applyFont="1" applyBorder="1" applyAlignment="1" applyProtection="1">
      <alignment vertical="top"/>
      <protection locked="0"/>
    </xf>
    <xf numFmtId="0" fontId="0" fillId="0" borderId="8" xfId="0" applyFont="1" applyBorder="1" applyAlignment="1" applyProtection="1">
      <alignment vertical="top"/>
      <protection locked="0"/>
    </xf>
    <xf numFmtId="0" fontId="0" fillId="0" borderId="9" xfId="0" applyFont="1" applyBorder="1" applyAlignment="1" applyProtection="1">
      <alignment vertical="top"/>
      <protection locked="0"/>
    </xf>
    <xf numFmtId="14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Protection="1">
      <protection/>
    </xf>
    <xf numFmtId="0" fontId="33" fillId="2" borderId="0" xfId="20" applyFont="1" applyFill="1" applyAlignment="1" applyProtection="1">
      <alignment vertical="center"/>
      <protection/>
    </xf>
    <xf numFmtId="0" fontId="41" fillId="2" borderId="0" xfId="20" applyFill="1" applyProtection="1"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0" xfId="0" applyBorder="1" applyProtection="1">
      <protection/>
    </xf>
    <xf numFmtId="0" fontId="0" fillId="0" borderId="11" xfId="0" applyBorder="1" applyProtection="1">
      <protection/>
    </xf>
    <xf numFmtId="0" fontId="0" fillId="0" borderId="12" xfId="0" applyBorder="1" applyProtection="1">
      <protection/>
    </xf>
    <xf numFmtId="0" fontId="0" fillId="0" borderId="13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14" xfId="0" applyBorder="1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17" xfId="0" applyFont="1" applyFill="1" applyBorder="1" applyAlignment="1" applyProtection="1">
      <alignment horizontal="left" vertical="center"/>
      <protection/>
    </xf>
    <xf numFmtId="0" fontId="0" fillId="4" borderId="18" xfId="0" applyFont="1" applyFill="1" applyBorder="1" applyAlignment="1" applyProtection="1">
      <alignment vertical="center"/>
      <protection/>
    </xf>
    <xf numFmtId="0" fontId="4" fillId="4" borderId="18" xfId="0" applyFont="1" applyFill="1" applyBorder="1" applyAlignment="1" applyProtection="1">
      <alignment horizontal="right" vertical="center"/>
      <protection/>
    </xf>
    <xf numFmtId="0" fontId="4" fillId="4" borderId="18" xfId="0" applyFont="1" applyFill="1" applyBorder="1" applyAlignment="1" applyProtection="1">
      <alignment horizontal="center" vertical="center"/>
      <protection/>
    </xf>
    <xf numFmtId="4" fontId="4" fillId="4" borderId="18" xfId="0" applyNumberFormat="1" applyFont="1" applyFill="1" applyBorder="1" applyAlignment="1" applyProtection="1">
      <alignment vertical="center"/>
      <protection/>
    </xf>
    <xf numFmtId="0" fontId="0" fillId="4" borderId="19" xfId="0" applyFont="1" applyFill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right" vertical="center"/>
      <protection/>
    </xf>
    <xf numFmtId="0" fontId="0" fillId="4" borderId="14" xfId="0" applyFont="1" applyFill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3" fillId="4" borderId="24" xfId="0" applyFont="1" applyFill="1" applyBorder="1" applyAlignment="1" applyProtection="1">
      <alignment horizontal="center" vertical="center" wrapText="1"/>
      <protection/>
    </xf>
    <xf numFmtId="0" fontId="3" fillId="4" borderId="25" xfId="0" applyFont="1" applyFill="1" applyBorder="1" applyAlignment="1" applyProtection="1">
      <alignment horizontal="center" vertical="center" wrapText="1"/>
      <protection/>
    </xf>
    <xf numFmtId="0" fontId="3" fillId="4" borderId="26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19" fillId="0" borderId="25" xfId="0" applyFont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vertical="center"/>
      <protection/>
    </xf>
    <xf numFmtId="166" fontId="36" fillId="0" borderId="15" xfId="0" applyNumberFormat="1" applyFont="1" applyBorder="1" applyAlignment="1" applyProtection="1">
      <alignment/>
      <protection/>
    </xf>
    <xf numFmtId="166" fontId="36" fillId="0" borderId="28" xfId="0" applyNumberFormat="1" applyFont="1" applyBorder="1" applyAlignment="1" applyProtection="1">
      <alignment/>
      <protection/>
    </xf>
    <xf numFmtId="4" fontId="37" fillId="0" borderId="0" xfId="0" applyNumberFormat="1" applyFont="1" applyAlignment="1" applyProtection="1">
      <alignment vertical="center"/>
      <protection/>
    </xf>
    <xf numFmtId="0" fontId="9" fillId="0" borderId="1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29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3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30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29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30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29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30" xfId="0" applyFont="1" applyBorder="1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38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29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3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39" fillId="0" borderId="13" xfId="0" applyFont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31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35" fillId="4" borderId="25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39" fillId="0" borderId="1" xfId="0" applyFont="1" applyBorder="1" applyAlignment="1" applyProtection="1">
      <alignment horizontal="center" vertical="center"/>
      <protection/>
    </xf>
    <xf numFmtId="49" fontId="39" fillId="0" borderId="1" xfId="0" applyNumberFormat="1" applyFont="1" applyBorder="1" applyAlignment="1" applyProtection="1">
      <alignment horizontal="left" vertical="center" wrapText="1"/>
      <protection/>
    </xf>
    <xf numFmtId="0" fontId="39" fillId="0" borderId="1" xfId="0" applyFont="1" applyBorder="1" applyAlignment="1" applyProtection="1">
      <alignment horizontal="left" vertical="center" wrapText="1"/>
      <protection/>
    </xf>
    <xf numFmtId="0" fontId="39" fillId="0" borderId="1" xfId="0" applyFont="1" applyBorder="1" applyAlignment="1" applyProtection="1">
      <alignment horizontal="center" vertical="center" wrapText="1"/>
      <protection/>
    </xf>
    <xf numFmtId="167" fontId="39" fillId="0" borderId="1" xfId="0" applyNumberFormat="1" applyFont="1" applyBorder="1" applyAlignment="1" applyProtection="1">
      <alignment vertical="center"/>
      <protection/>
    </xf>
    <xf numFmtId="4" fontId="39" fillId="0" borderId="1" xfId="0" applyNumberFormat="1" applyFont="1" applyBorder="1" applyAlignment="1" applyProtection="1">
      <alignment vertical="center"/>
      <protection/>
    </xf>
    <xf numFmtId="0" fontId="39" fillId="0" borderId="1" xfId="0" applyFont="1" applyBorder="1" applyAlignment="1" applyProtection="1">
      <alignment horizontal="left" vertical="center" wrapText="1"/>
      <protection/>
    </xf>
    <xf numFmtId="0" fontId="39" fillId="3" borderId="1" xfId="0" applyFont="1" applyFill="1" applyBorder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49" fontId="0" fillId="0" borderId="1" xfId="0" applyNumberFormat="1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167" fontId="0" fillId="0" borderId="1" xfId="0" applyNumberFormat="1" applyFont="1" applyBorder="1" applyAlignment="1" applyProtection="1">
      <alignment vertical="center"/>
      <protection/>
    </xf>
    <xf numFmtId="4" fontId="0" fillId="0" borderId="1" xfId="0" applyNumberFormat="1" applyFont="1" applyBorder="1" applyAlignment="1" applyProtection="1">
      <alignment vertical="center"/>
      <protection/>
    </xf>
    <xf numFmtId="0" fontId="2" fillId="3" borderId="1" xfId="0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9" fillId="0" borderId="32" xfId="0" applyFont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166" fontId="9" fillId="0" borderId="23" xfId="0" applyNumberFormat="1" applyFont="1" applyBorder="1" applyAlignment="1" applyProtection="1">
      <alignment/>
      <protection/>
    </xf>
    <xf numFmtId="166" fontId="9" fillId="0" borderId="31" xfId="0" applyNumberFormat="1" applyFont="1" applyBorder="1" applyAlignment="1" applyProtection="1">
      <alignment/>
      <protection/>
    </xf>
    <xf numFmtId="0" fontId="39" fillId="0" borderId="1" xfId="0" applyFont="1" applyBorder="1" applyAlignment="1" applyProtection="1">
      <alignment horizontal="center" vertical="center" wrapText="1"/>
      <protection/>
    </xf>
    <xf numFmtId="167" fontId="39" fillId="0" borderId="1" xfId="0" applyNumberFormat="1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39" fillId="0" borderId="23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49" fontId="39" fillId="0" borderId="1" xfId="0" applyNumberFormat="1" applyFont="1" applyBorder="1" applyAlignment="1" applyProtection="1">
      <alignment horizontal="left" vertical="center" wrapText="1"/>
      <protection/>
    </xf>
    <xf numFmtId="4" fontId="39" fillId="0" borderId="1" xfId="0" applyNumberFormat="1" applyFont="1" applyBorder="1" applyAlignment="1" applyProtection="1">
      <alignment vertical="center"/>
      <protection/>
    </xf>
    <xf numFmtId="49" fontId="43" fillId="0" borderId="1" xfId="0" applyNumberFormat="1" applyFont="1" applyBorder="1" applyAlignment="1" applyProtection="1">
      <alignment horizontal="left" vertical="center" wrapText="1"/>
      <protection/>
    </xf>
    <xf numFmtId="0" fontId="43" fillId="0" borderId="1" xfId="0" applyFont="1" applyBorder="1" applyAlignment="1" applyProtection="1">
      <alignment horizontal="left" vertical="center" wrapText="1"/>
      <protection/>
    </xf>
    <xf numFmtId="0" fontId="43" fillId="0" borderId="1" xfId="0" applyFont="1" applyBorder="1" applyAlignment="1" applyProtection="1">
      <alignment horizontal="center" vertical="center" wrapText="1"/>
      <protection/>
    </xf>
    <xf numFmtId="167" fontId="43" fillId="0" borderId="1" xfId="0" applyNumberFormat="1" applyFont="1" applyBorder="1" applyAlignment="1" applyProtection="1">
      <alignment vertical="center"/>
      <protection/>
    </xf>
    <xf numFmtId="4" fontId="43" fillId="0" borderId="1" xfId="0" applyNumberFormat="1" applyFont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Protection="1"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0" fillId="0" borderId="1" xfId="0" applyNumberFormat="1" applyFont="1" applyFill="1" applyBorder="1" applyAlignment="1" applyProtection="1">
      <alignment vertical="center"/>
      <protection/>
    </xf>
    <xf numFmtId="4" fontId="39" fillId="0" borderId="1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 horizontal="left" vertical="center" wrapText="1"/>
      <protection/>
    </xf>
    <xf numFmtId="49" fontId="0" fillId="0" borderId="1" xfId="0" applyNumberForma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0" fillId="0" borderId="33" xfId="0" applyBorder="1" applyProtection="1">
      <protection/>
    </xf>
    <xf numFmtId="0" fontId="21" fillId="0" borderId="34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17" xfId="0" applyFont="1" applyFill="1" applyBorder="1" applyAlignment="1" applyProtection="1">
      <alignment horizontal="left" vertical="center"/>
      <protection/>
    </xf>
    <xf numFmtId="0" fontId="0" fillId="5" borderId="18" xfId="0" applyFont="1" applyFill="1" applyBorder="1" applyAlignment="1" applyProtection="1">
      <alignment vertical="center"/>
      <protection/>
    </xf>
    <xf numFmtId="0" fontId="4" fillId="5" borderId="18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3" fillId="4" borderId="35" xfId="0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9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30" xfId="0" applyNumberFormat="1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6" fillId="0" borderId="0" xfId="20" applyFont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4" fontId="30" fillId="0" borderId="29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3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4" fontId="32" fillId="0" borderId="29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30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4" fontId="32" fillId="0" borderId="32" xfId="0" applyNumberFormat="1" applyFont="1" applyBorder="1" applyAlignment="1" applyProtection="1">
      <alignment vertical="center"/>
      <protection/>
    </xf>
    <xf numFmtId="4" fontId="32" fillId="0" borderId="23" xfId="0" applyNumberFormat="1" applyFont="1" applyBorder="1" applyAlignment="1" applyProtection="1">
      <alignment vertical="center"/>
      <protection/>
    </xf>
    <xf numFmtId="166" fontId="32" fillId="0" borderId="23" xfId="0" applyNumberFormat="1" applyFont="1" applyBorder="1" applyAlignment="1" applyProtection="1">
      <alignment vertical="center"/>
      <protection/>
    </xf>
    <xf numFmtId="4" fontId="32" fillId="0" borderId="31" xfId="0" applyNumberFormat="1" applyFont="1" applyBorder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16" fillId="6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3" fillId="0" borderId="27" xfId="0" applyFont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4" borderId="17" xfId="0" applyFont="1" applyFill="1" applyBorder="1" applyAlignment="1" applyProtection="1">
      <alignment horizontal="center" vertical="center"/>
      <protection/>
    </xf>
    <xf numFmtId="0" fontId="3" fillId="4" borderId="18" xfId="0" applyFont="1" applyFill="1" applyBorder="1" applyAlignment="1" applyProtection="1">
      <alignment horizontal="left" vertical="center"/>
      <protection/>
    </xf>
    <xf numFmtId="0" fontId="3" fillId="4" borderId="18" xfId="0" applyFont="1" applyFill="1" applyBorder="1" applyAlignment="1" applyProtection="1">
      <alignment horizontal="center" vertical="center"/>
      <protection/>
    </xf>
    <xf numFmtId="0" fontId="3" fillId="4" borderId="18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5" borderId="18" xfId="0" applyFont="1" applyFill="1" applyBorder="1" applyAlignment="1" applyProtection="1">
      <alignment horizontal="left" vertical="center"/>
      <protection/>
    </xf>
    <xf numFmtId="0" fontId="0" fillId="5" borderId="18" xfId="0" applyFont="1" applyFill="1" applyBorder="1" applyAlignment="1" applyProtection="1">
      <alignment vertical="center"/>
      <protection/>
    </xf>
    <xf numFmtId="4" fontId="4" fillId="5" borderId="18" xfId="0" applyNumberFormat="1" applyFont="1" applyFill="1" applyBorder="1" applyAlignment="1" applyProtection="1">
      <alignment vertical="center"/>
      <protection/>
    </xf>
    <xf numFmtId="0" fontId="0" fillId="5" borderId="35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top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34" xfId="0" applyNumberFormat="1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3" fillId="2" borderId="0" xfId="20" applyFont="1" applyFill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9" fillId="0" borderId="8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8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39" fillId="0" borderId="1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3"/>
  <sheetViews>
    <sheetView showGridLines="0" workbookViewId="0" topLeftCell="A1">
      <pane ySplit="1" topLeftCell="A47" activePane="bottomLeft" state="frozen"/>
      <selection pane="bottomLeft" activeCell="AN13" sqref="AN13"/>
    </sheetView>
  </sheetViews>
  <sheetFormatPr defaultColWidth="9.16015625" defaultRowHeight="13.5"/>
  <cols>
    <col min="1" max="1" width="8.33203125" style="272" customWidth="1"/>
    <col min="2" max="2" width="1.66796875" style="272" customWidth="1"/>
    <col min="3" max="3" width="4.16015625" style="272" customWidth="1"/>
    <col min="4" max="33" width="2.66015625" style="272" customWidth="1"/>
    <col min="34" max="34" width="3.33203125" style="272" customWidth="1"/>
    <col min="35" max="35" width="31.66015625" style="272" customWidth="1"/>
    <col min="36" max="37" width="2.5" style="272" customWidth="1"/>
    <col min="38" max="38" width="8.33203125" style="272" customWidth="1"/>
    <col min="39" max="39" width="3.33203125" style="272" customWidth="1"/>
    <col min="40" max="40" width="13.33203125" style="272" customWidth="1"/>
    <col min="41" max="41" width="7.5" style="272" customWidth="1"/>
    <col min="42" max="42" width="4.16015625" style="272" customWidth="1"/>
    <col min="43" max="43" width="15.66015625" style="272" customWidth="1"/>
    <col min="44" max="44" width="13.66015625" style="272" customWidth="1"/>
    <col min="45" max="47" width="25.83203125" style="272" hidden="1" customWidth="1"/>
    <col min="48" max="52" width="21.66015625" style="272" hidden="1" customWidth="1"/>
    <col min="53" max="53" width="19.16015625" style="272" hidden="1" customWidth="1"/>
    <col min="54" max="54" width="25" style="272" hidden="1" customWidth="1"/>
    <col min="55" max="56" width="19.16015625" style="272" hidden="1" customWidth="1"/>
    <col min="57" max="57" width="66.5" style="272" customWidth="1"/>
    <col min="58" max="70" width="9.16015625" style="272" customWidth="1"/>
    <col min="71" max="91" width="9.33203125" style="272" hidden="1" customWidth="1"/>
    <col min="92" max="16384" width="9.16015625" style="272" customWidth="1"/>
  </cols>
  <sheetData>
    <row r="1" spans="1:74" ht="21.4" customHeight="1">
      <c r="A1" s="2" t="s">
        <v>0</v>
      </c>
      <c r="B1" s="3"/>
      <c r="C1" s="3"/>
      <c r="D1" s="4" t="s">
        <v>1</v>
      </c>
      <c r="E1" s="3"/>
      <c r="F1" s="3"/>
      <c r="G1" s="3"/>
      <c r="H1" s="3"/>
      <c r="I1" s="3"/>
      <c r="J1" s="3"/>
      <c r="K1" s="5" t="s">
        <v>2</v>
      </c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 t="s">
        <v>3</v>
      </c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90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2" t="s">
        <v>4</v>
      </c>
      <c r="BB1" s="2" t="s">
        <v>5</v>
      </c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T1" s="279" t="s">
        <v>6</v>
      </c>
      <c r="BU1" s="279" t="s">
        <v>6</v>
      </c>
      <c r="BV1" s="279" t="s">
        <v>7</v>
      </c>
    </row>
    <row r="2" spans="3:72" ht="36.95" customHeight="1">
      <c r="AR2" s="336" t="s">
        <v>8</v>
      </c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S2" s="92" t="s">
        <v>9</v>
      </c>
      <c r="BT2" s="92" t="s">
        <v>10</v>
      </c>
    </row>
    <row r="3" spans="2:72" ht="6.95" customHeight="1"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5"/>
      <c r="BS3" s="92" t="s">
        <v>9</v>
      </c>
      <c r="BT3" s="92" t="s">
        <v>11</v>
      </c>
    </row>
    <row r="4" spans="2:71" ht="36.95" customHeight="1">
      <c r="B4" s="96"/>
      <c r="C4" s="97"/>
      <c r="D4" s="98" t="s">
        <v>12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9"/>
      <c r="AS4" s="100" t="s">
        <v>13</v>
      </c>
      <c r="BE4" s="280" t="s">
        <v>14</v>
      </c>
      <c r="BS4" s="92" t="s">
        <v>15</v>
      </c>
    </row>
    <row r="5" spans="2:71" ht="14.45" customHeight="1">
      <c r="B5" s="96"/>
      <c r="C5" s="97"/>
      <c r="D5" s="281" t="s">
        <v>16</v>
      </c>
      <c r="E5" s="97"/>
      <c r="F5" s="97"/>
      <c r="G5" s="97"/>
      <c r="H5" s="97"/>
      <c r="I5" s="97"/>
      <c r="J5" s="97"/>
      <c r="K5" s="366" t="s">
        <v>17</v>
      </c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97"/>
      <c r="AQ5" s="99"/>
      <c r="BE5" s="364" t="s">
        <v>18</v>
      </c>
      <c r="BS5" s="92" t="s">
        <v>9</v>
      </c>
    </row>
    <row r="6" spans="2:71" ht="36.95" customHeight="1">
      <c r="B6" s="96"/>
      <c r="C6" s="97"/>
      <c r="D6" s="282" t="s">
        <v>19</v>
      </c>
      <c r="E6" s="97"/>
      <c r="F6" s="97"/>
      <c r="G6" s="97"/>
      <c r="H6" s="97"/>
      <c r="I6" s="97"/>
      <c r="J6" s="97"/>
      <c r="K6" s="368" t="s">
        <v>20</v>
      </c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7"/>
      <c r="AM6" s="367"/>
      <c r="AN6" s="367"/>
      <c r="AO6" s="367"/>
      <c r="AP6" s="97"/>
      <c r="AQ6" s="99"/>
      <c r="BE6" s="365"/>
      <c r="BS6" s="92" t="s">
        <v>9</v>
      </c>
    </row>
    <row r="7" spans="2:71" ht="14.45" customHeight="1">
      <c r="B7" s="96"/>
      <c r="C7" s="97"/>
      <c r="D7" s="273" t="s">
        <v>21</v>
      </c>
      <c r="E7" s="97"/>
      <c r="F7" s="97"/>
      <c r="G7" s="97"/>
      <c r="H7" s="97"/>
      <c r="I7" s="97"/>
      <c r="J7" s="97"/>
      <c r="K7" s="107" t="s">
        <v>5</v>
      </c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273" t="s">
        <v>22</v>
      </c>
      <c r="AL7" s="97"/>
      <c r="AM7" s="97"/>
      <c r="AN7" s="107" t="s">
        <v>5</v>
      </c>
      <c r="AO7" s="97"/>
      <c r="AP7" s="97"/>
      <c r="AQ7" s="99"/>
      <c r="BE7" s="365"/>
      <c r="BS7" s="92" t="s">
        <v>9</v>
      </c>
    </row>
    <row r="8" spans="2:71" ht="14.45" customHeight="1">
      <c r="B8" s="96"/>
      <c r="C8" s="97"/>
      <c r="D8" s="273" t="s">
        <v>23</v>
      </c>
      <c r="E8" s="97"/>
      <c r="F8" s="97"/>
      <c r="G8" s="97"/>
      <c r="H8" s="97"/>
      <c r="I8" s="97"/>
      <c r="J8" s="97"/>
      <c r="K8" s="107" t="s">
        <v>24</v>
      </c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273" t="s">
        <v>25</v>
      </c>
      <c r="AL8" s="97"/>
      <c r="AM8" s="97"/>
      <c r="AN8" s="86">
        <v>42926</v>
      </c>
      <c r="AO8" s="97"/>
      <c r="AP8" s="97"/>
      <c r="AQ8" s="99"/>
      <c r="BE8" s="365"/>
      <c r="BS8" s="92" t="s">
        <v>9</v>
      </c>
    </row>
    <row r="9" spans="2:71" ht="14.45" customHeight="1">
      <c r="B9" s="96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9"/>
      <c r="BE9" s="365"/>
      <c r="BS9" s="92" t="s">
        <v>9</v>
      </c>
    </row>
    <row r="10" spans="2:71" ht="14.45" customHeight="1">
      <c r="B10" s="96"/>
      <c r="C10" s="97"/>
      <c r="D10" s="273" t="s">
        <v>26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273" t="s">
        <v>27</v>
      </c>
      <c r="AL10" s="97"/>
      <c r="AM10" s="97"/>
      <c r="AN10" s="107" t="s">
        <v>5</v>
      </c>
      <c r="AO10" s="97"/>
      <c r="AP10" s="97"/>
      <c r="AQ10" s="99"/>
      <c r="BE10" s="365"/>
      <c r="BS10" s="92" t="s">
        <v>28</v>
      </c>
    </row>
    <row r="11" spans="2:71" ht="18.4" customHeight="1">
      <c r="B11" s="96"/>
      <c r="C11" s="97"/>
      <c r="D11" s="97"/>
      <c r="E11" s="107" t="s">
        <v>29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273" t="s">
        <v>30</v>
      </c>
      <c r="AL11" s="97"/>
      <c r="AM11" s="97"/>
      <c r="AN11" s="107" t="s">
        <v>5</v>
      </c>
      <c r="AO11" s="97"/>
      <c r="AP11" s="97"/>
      <c r="AQ11" s="99"/>
      <c r="BE11" s="365"/>
      <c r="BS11" s="92" t="s">
        <v>28</v>
      </c>
    </row>
    <row r="12" spans="2:71" ht="6.95" customHeight="1"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9"/>
      <c r="BE12" s="365"/>
      <c r="BS12" s="92" t="s">
        <v>28</v>
      </c>
    </row>
    <row r="13" spans="2:71" ht="14.45" customHeight="1">
      <c r="B13" s="96"/>
      <c r="C13" s="97"/>
      <c r="D13" s="273" t="s">
        <v>31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273" t="s">
        <v>27</v>
      </c>
      <c r="AL13" s="97"/>
      <c r="AM13" s="97"/>
      <c r="AN13" s="87" t="s">
        <v>32</v>
      </c>
      <c r="AO13" s="97"/>
      <c r="AP13" s="97"/>
      <c r="AQ13" s="99"/>
      <c r="BE13" s="365"/>
      <c r="BS13" s="92" t="s">
        <v>28</v>
      </c>
    </row>
    <row r="14" spans="2:71" ht="15">
      <c r="B14" s="96"/>
      <c r="C14" s="97"/>
      <c r="D14" s="97"/>
      <c r="E14" s="369" t="s">
        <v>32</v>
      </c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273" t="s">
        <v>30</v>
      </c>
      <c r="AL14" s="97"/>
      <c r="AM14" s="97"/>
      <c r="AN14" s="87" t="s">
        <v>32</v>
      </c>
      <c r="AO14" s="97"/>
      <c r="AP14" s="97"/>
      <c r="AQ14" s="99"/>
      <c r="BE14" s="365"/>
      <c r="BS14" s="92" t="s">
        <v>28</v>
      </c>
    </row>
    <row r="15" spans="2:71" ht="6.95" customHeight="1">
      <c r="B15" s="96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9"/>
      <c r="BE15" s="365"/>
      <c r="BS15" s="92" t="s">
        <v>6</v>
      </c>
    </row>
    <row r="16" spans="2:71" ht="14.45" customHeight="1">
      <c r="B16" s="96"/>
      <c r="C16" s="97"/>
      <c r="D16" s="273" t="s">
        <v>33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273" t="s">
        <v>27</v>
      </c>
      <c r="AL16" s="97"/>
      <c r="AM16" s="97"/>
      <c r="AN16" s="107" t="s">
        <v>5</v>
      </c>
      <c r="AO16" s="97"/>
      <c r="AP16" s="97"/>
      <c r="AQ16" s="99"/>
      <c r="BE16" s="365"/>
      <c r="BS16" s="92" t="s">
        <v>6</v>
      </c>
    </row>
    <row r="17" spans="2:71" ht="18.4" customHeight="1">
      <c r="B17" s="96"/>
      <c r="C17" s="97"/>
      <c r="D17" s="97"/>
      <c r="E17" s="107" t="s">
        <v>34</v>
      </c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273" t="s">
        <v>30</v>
      </c>
      <c r="AL17" s="97"/>
      <c r="AM17" s="97"/>
      <c r="AN17" s="107" t="s">
        <v>5</v>
      </c>
      <c r="AO17" s="97"/>
      <c r="AP17" s="97"/>
      <c r="AQ17" s="99"/>
      <c r="BE17" s="365"/>
      <c r="BS17" s="92" t="s">
        <v>35</v>
      </c>
    </row>
    <row r="18" spans="2:71" ht="6.95" customHeight="1">
      <c r="B18" s="96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9"/>
      <c r="BE18" s="365"/>
      <c r="BS18" s="92" t="s">
        <v>9</v>
      </c>
    </row>
    <row r="19" spans="2:71" ht="14.45" customHeight="1">
      <c r="B19" s="96"/>
      <c r="C19" s="97"/>
      <c r="D19" s="273" t="s">
        <v>36</v>
      </c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9"/>
      <c r="BE19" s="365"/>
      <c r="BS19" s="92" t="s">
        <v>9</v>
      </c>
    </row>
    <row r="20" spans="2:71" ht="22.5" customHeight="1">
      <c r="B20" s="96"/>
      <c r="C20" s="97"/>
      <c r="D20" s="97"/>
      <c r="E20" s="371" t="s">
        <v>5</v>
      </c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371"/>
      <c r="AK20" s="371"/>
      <c r="AL20" s="371"/>
      <c r="AM20" s="371"/>
      <c r="AN20" s="371"/>
      <c r="AO20" s="97"/>
      <c r="AP20" s="97"/>
      <c r="AQ20" s="99"/>
      <c r="BE20" s="365"/>
      <c r="BS20" s="92" t="s">
        <v>6</v>
      </c>
    </row>
    <row r="21" spans="2:57" ht="6.95" customHeight="1">
      <c r="B21" s="96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9"/>
      <c r="BE21" s="365"/>
    </row>
    <row r="22" spans="2:57" ht="6.95" customHeight="1">
      <c r="B22" s="96"/>
      <c r="C22" s="97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97"/>
      <c r="AQ22" s="99"/>
      <c r="BE22" s="365"/>
    </row>
    <row r="23" spans="2:57" s="271" customFormat="1" ht="25.9" customHeight="1">
      <c r="B23" s="103"/>
      <c r="C23" s="274"/>
      <c r="D23" s="284" t="s">
        <v>37</v>
      </c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372">
        <f>ROUND(AG51,2)</f>
        <v>0</v>
      </c>
      <c r="AL23" s="373"/>
      <c r="AM23" s="373"/>
      <c r="AN23" s="373"/>
      <c r="AO23" s="373"/>
      <c r="AP23" s="274"/>
      <c r="AQ23" s="105"/>
      <c r="BE23" s="365"/>
    </row>
    <row r="24" spans="2:57" s="271" customFormat="1" ht="6.95" customHeight="1">
      <c r="B24" s="103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105"/>
      <c r="BE24" s="365"/>
    </row>
    <row r="25" spans="2:57" s="271" customFormat="1" ht="13.5">
      <c r="B25" s="103"/>
      <c r="C25" s="274"/>
      <c r="D25" s="274"/>
      <c r="E25" s="274"/>
      <c r="F25" s="274"/>
      <c r="G25" s="274"/>
      <c r="H25" s="274"/>
      <c r="I25" s="274"/>
      <c r="J25" s="274"/>
      <c r="K25" s="274"/>
      <c r="L25" s="374" t="s">
        <v>38</v>
      </c>
      <c r="M25" s="374"/>
      <c r="N25" s="374"/>
      <c r="O25" s="374"/>
      <c r="P25" s="274"/>
      <c r="Q25" s="274"/>
      <c r="R25" s="274"/>
      <c r="S25" s="274"/>
      <c r="T25" s="274"/>
      <c r="U25" s="274"/>
      <c r="V25" s="274"/>
      <c r="W25" s="374" t="s">
        <v>39</v>
      </c>
      <c r="X25" s="374"/>
      <c r="Y25" s="374"/>
      <c r="Z25" s="374"/>
      <c r="AA25" s="374"/>
      <c r="AB25" s="374"/>
      <c r="AC25" s="374"/>
      <c r="AD25" s="374"/>
      <c r="AE25" s="374"/>
      <c r="AF25" s="274"/>
      <c r="AG25" s="274"/>
      <c r="AH25" s="274"/>
      <c r="AI25" s="274"/>
      <c r="AJ25" s="274"/>
      <c r="AK25" s="374" t="s">
        <v>40</v>
      </c>
      <c r="AL25" s="374"/>
      <c r="AM25" s="374"/>
      <c r="AN25" s="374"/>
      <c r="AO25" s="374"/>
      <c r="AP25" s="274"/>
      <c r="AQ25" s="105"/>
      <c r="BE25" s="365"/>
    </row>
    <row r="26" spans="2:57" s="289" customFormat="1" ht="14.45" customHeight="1">
      <c r="B26" s="286"/>
      <c r="C26" s="287"/>
      <c r="D26" s="118" t="s">
        <v>41</v>
      </c>
      <c r="E26" s="287"/>
      <c r="F26" s="118" t="s">
        <v>42</v>
      </c>
      <c r="G26" s="287"/>
      <c r="H26" s="287"/>
      <c r="I26" s="287"/>
      <c r="J26" s="287"/>
      <c r="K26" s="287"/>
      <c r="L26" s="357">
        <v>0.21</v>
      </c>
      <c r="M26" s="358"/>
      <c r="N26" s="358"/>
      <c r="O26" s="358"/>
      <c r="P26" s="287"/>
      <c r="Q26" s="287"/>
      <c r="R26" s="287"/>
      <c r="S26" s="287"/>
      <c r="T26" s="287"/>
      <c r="U26" s="287"/>
      <c r="V26" s="287"/>
      <c r="W26" s="359">
        <f>ROUND(AZ51,2)</f>
        <v>0</v>
      </c>
      <c r="X26" s="358"/>
      <c r="Y26" s="358"/>
      <c r="Z26" s="358"/>
      <c r="AA26" s="358"/>
      <c r="AB26" s="358"/>
      <c r="AC26" s="358"/>
      <c r="AD26" s="358"/>
      <c r="AE26" s="358"/>
      <c r="AF26" s="287"/>
      <c r="AG26" s="287"/>
      <c r="AH26" s="287"/>
      <c r="AI26" s="287"/>
      <c r="AJ26" s="287"/>
      <c r="AK26" s="359">
        <f>ROUND(AV51,2)</f>
        <v>0</v>
      </c>
      <c r="AL26" s="358"/>
      <c r="AM26" s="358"/>
      <c r="AN26" s="358"/>
      <c r="AO26" s="358"/>
      <c r="AP26" s="287"/>
      <c r="AQ26" s="288"/>
      <c r="BE26" s="365"/>
    </row>
    <row r="27" spans="2:57" s="289" customFormat="1" ht="14.45" customHeight="1">
      <c r="B27" s="286"/>
      <c r="C27" s="287"/>
      <c r="D27" s="287"/>
      <c r="E27" s="287"/>
      <c r="F27" s="118" t="s">
        <v>43</v>
      </c>
      <c r="G27" s="287"/>
      <c r="H27" s="287"/>
      <c r="I27" s="287"/>
      <c r="J27" s="287"/>
      <c r="K27" s="287"/>
      <c r="L27" s="357">
        <v>0.15</v>
      </c>
      <c r="M27" s="358"/>
      <c r="N27" s="358"/>
      <c r="O27" s="358"/>
      <c r="P27" s="287"/>
      <c r="Q27" s="287"/>
      <c r="R27" s="287"/>
      <c r="S27" s="287"/>
      <c r="T27" s="287"/>
      <c r="U27" s="287"/>
      <c r="V27" s="287"/>
      <c r="W27" s="359">
        <f>ROUND(BA51,2)</f>
        <v>0</v>
      </c>
      <c r="X27" s="358"/>
      <c r="Y27" s="358"/>
      <c r="Z27" s="358"/>
      <c r="AA27" s="358"/>
      <c r="AB27" s="358"/>
      <c r="AC27" s="358"/>
      <c r="AD27" s="358"/>
      <c r="AE27" s="358"/>
      <c r="AF27" s="287"/>
      <c r="AG27" s="287"/>
      <c r="AH27" s="287"/>
      <c r="AI27" s="287"/>
      <c r="AJ27" s="287"/>
      <c r="AK27" s="359">
        <f>ROUND(AW51,2)</f>
        <v>0</v>
      </c>
      <c r="AL27" s="358"/>
      <c r="AM27" s="358"/>
      <c r="AN27" s="358"/>
      <c r="AO27" s="358"/>
      <c r="AP27" s="287"/>
      <c r="AQ27" s="288"/>
      <c r="BE27" s="365"/>
    </row>
    <row r="28" spans="2:57" s="289" customFormat="1" ht="14.45" customHeight="1" hidden="1">
      <c r="B28" s="286"/>
      <c r="C28" s="287"/>
      <c r="D28" s="287"/>
      <c r="E28" s="287"/>
      <c r="F28" s="118" t="s">
        <v>44</v>
      </c>
      <c r="G28" s="287"/>
      <c r="H28" s="287"/>
      <c r="I28" s="287"/>
      <c r="J28" s="287"/>
      <c r="K28" s="287"/>
      <c r="L28" s="357">
        <v>0.21</v>
      </c>
      <c r="M28" s="358"/>
      <c r="N28" s="358"/>
      <c r="O28" s="358"/>
      <c r="P28" s="287"/>
      <c r="Q28" s="287"/>
      <c r="R28" s="287"/>
      <c r="S28" s="287"/>
      <c r="T28" s="287"/>
      <c r="U28" s="287"/>
      <c r="V28" s="287"/>
      <c r="W28" s="359">
        <f>ROUND(BB51,2)</f>
        <v>0</v>
      </c>
      <c r="X28" s="358"/>
      <c r="Y28" s="358"/>
      <c r="Z28" s="358"/>
      <c r="AA28" s="358"/>
      <c r="AB28" s="358"/>
      <c r="AC28" s="358"/>
      <c r="AD28" s="358"/>
      <c r="AE28" s="358"/>
      <c r="AF28" s="287"/>
      <c r="AG28" s="287"/>
      <c r="AH28" s="287"/>
      <c r="AI28" s="287"/>
      <c r="AJ28" s="287"/>
      <c r="AK28" s="359">
        <v>0</v>
      </c>
      <c r="AL28" s="358"/>
      <c r="AM28" s="358"/>
      <c r="AN28" s="358"/>
      <c r="AO28" s="358"/>
      <c r="AP28" s="287"/>
      <c r="AQ28" s="288"/>
      <c r="BE28" s="365"/>
    </row>
    <row r="29" spans="2:57" s="289" customFormat="1" ht="14.45" customHeight="1" hidden="1">
      <c r="B29" s="286"/>
      <c r="C29" s="287"/>
      <c r="D29" s="287"/>
      <c r="E29" s="287"/>
      <c r="F29" s="118" t="s">
        <v>45</v>
      </c>
      <c r="G29" s="287"/>
      <c r="H29" s="287"/>
      <c r="I29" s="287"/>
      <c r="J29" s="287"/>
      <c r="K29" s="287"/>
      <c r="L29" s="357">
        <v>0.15</v>
      </c>
      <c r="M29" s="358"/>
      <c r="N29" s="358"/>
      <c r="O29" s="358"/>
      <c r="P29" s="287"/>
      <c r="Q29" s="287"/>
      <c r="R29" s="287"/>
      <c r="S29" s="287"/>
      <c r="T29" s="287"/>
      <c r="U29" s="287"/>
      <c r="V29" s="287"/>
      <c r="W29" s="359">
        <f>ROUND(BC51,2)</f>
        <v>0</v>
      </c>
      <c r="X29" s="358"/>
      <c r="Y29" s="358"/>
      <c r="Z29" s="358"/>
      <c r="AA29" s="358"/>
      <c r="AB29" s="358"/>
      <c r="AC29" s="358"/>
      <c r="AD29" s="358"/>
      <c r="AE29" s="358"/>
      <c r="AF29" s="287"/>
      <c r="AG29" s="287"/>
      <c r="AH29" s="287"/>
      <c r="AI29" s="287"/>
      <c r="AJ29" s="287"/>
      <c r="AK29" s="359">
        <v>0</v>
      </c>
      <c r="AL29" s="358"/>
      <c r="AM29" s="358"/>
      <c r="AN29" s="358"/>
      <c r="AO29" s="358"/>
      <c r="AP29" s="287"/>
      <c r="AQ29" s="288"/>
      <c r="BE29" s="365"/>
    </row>
    <row r="30" spans="2:57" s="289" customFormat="1" ht="14.45" customHeight="1" hidden="1">
      <c r="B30" s="286"/>
      <c r="C30" s="287"/>
      <c r="D30" s="287"/>
      <c r="E30" s="287"/>
      <c r="F30" s="118" t="s">
        <v>46</v>
      </c>
      <c r="G30" s="287"/>
      <c r="H30" s="287"/>
      <c r="I30" s="287"/>
      <c r="J30" s="287"/>
      <c r="K30" s="287"/>
      <c r="L30" s="357">
        <v>0</v>
      </c>
      <c r="M30" s="358"/>
      <c r="N30" s="358"/>
      <c r="O30" s="358"/>
      <c r="P30" s="287"/>
      <c r="Q30" s="287"/>
      <c r="R30" s="287"/>
      <c r="S30" s="287"/>
      <c r="T30" s="287"/>
      <c r="U30" s="287"/>
      <c r="V30" s="287"/>
      <c r="W30" s="359">
        <f>ROUND(BD51,2)</f>
        <v>0</v>
      </c>
      <c r="X30" s="358"/>
      <c r="Y30" s="358"/>
      <c r="Z30" s="358"/>
      <c r="AA30" s="358"/>
      <c r="AB30" s="358"/>
      <c r="AC30" s="358"/>
      <c r="AD30" s="358"/>
      <c r="AE30" s="358"/>
      <c r="AF30" s="287"/>
      <c r="AG30" s="287"/>
      <c r="AH30" s="287"/>
      <c r="AI30" s="287"/>
      <c r="AJ30" s="287"/>
      <c r="AK30" s="359">
        <v>0</v>
      </c>
      <c r="AL30" s="358"/>
      <c r="AM30" s="358"/>
      <c r="AN30" s="358"/>
      <c r="AO30" s="358"/>
      <c r="AP30" s="287"/>
      <c r="AQ30" s="288"/>
      <c r="BE30" s="365"/>
    </row>
    <row r="31" spans="2:57" s="271" customFormat="1" ht="6.95" customHeight="1">
      <c r="B31" s="103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105"/>
      <c r="BE31" s="365"/>
    </row>
    <row r="32" spans="2:57" s="271" customFormat="1" ht="25.9" customHeight="1">
      <c r="B32" s="103"/>
      <c r="C32" s="290"/>
      <c r="D32" s="291" t="s">
        <v>47</v>
      </c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3" t="s">
        <v>48</v>
      </c>
      <c r="U32" s="292"/>
      <c r="V32" s="292"/>
      <c r="W32" s="292"/>
      <c r="X32" s="360" t="s">
        <v>49</v>
      </c>
      <c r="Y32" s="361"/>
      <c r="Z32" s="361"/>
      <c r="AA32" s="361"/>
      <c r="AB32" s="361"/>
      <c r="AC32" s="292"/>
      <c r="AD32" s="292"/>
      <c r="AE32" s="292"/>
      <c r="AF32" s="292"/>
      <c r="AG32" s="292"/>
      <c r="AH32" s="292"/>
      <c r="AI32" s="292"/>
      <c r="AJ32" s="292"/>
      <c r="AK32" s="362">
        <f>SUM(AK23:AK30)</f>
        <v>0</v>
      </c>
      <c r="AL32" s="361"/>
      <c r="AM32" s="361"/>
      <c r="AN32" s="361"/>
      <c r="AO32" s="363"/>
      <c r="AP32" s="290"/>
      <c r="AQ32" s="294"/>
      <c r="BE32" s="365"/>
    </row>
    <row r="33" spans="2:43" s="271" customFormat="1" ht="6.95" customHeight="1">
      <c r="B33" s="103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105"/>
    </row>
    <row r="34" spans="2:43" s="271" customFormat="1" ht="6.95" customHeight="1">
      <c r="B34" s="127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9"/>
    </row>
    <row r="38" spans="2:44" s="271" customFormat="1" ht="6.95" customHeight="1">
      <c r="B38" s="130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03"/>
    </row>
    <row r="39" spans="2:44" s="271" customFormat="1" ht="36.95" customHeight="1">
      <c r="B39" s="103"/>
      <c r="C39" s="151" t="s">
        <v>50</v>
      </c>
      <c r="AR39" s="103"/>
    </row>
    <row r="40" spans="2:44" s="271" customFormat="1" ht="6.95" customHeight="1">
      <c r="B40" s="103"/>
      <c r="AR40" s="103"/>
    </row>
    <row r="41" spans="2:44" s="296" customFormat="1" ht="14.45" customHeight="1">
      <c r="B41" s="295"/>
      <c r="C41" s="270" t="s">
        <v>16</v>
      </c>
      <c r="L41" s="296" t="str">
        <f>K5</f>
        <v>Astalon20</v>
      </c>
      <c r="AR41" s="295"/>
    </row>
    <row r="42" spans="2:44" s="299" customFormat="1" ht="36.95" customHeight="1">
      <c r="B42" s="297"/>
      <c r="C42" s="298" t="s">
        <v>19</v>
      </c>
      <c r="L42" s="342" t="str">
        <f>K6</f>
        <v>SPŠ  stavební Pardubice- modernizace a vybavení truhlářských dílen</v>
      </c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43"/>
      <c r="AI42" s="343"/>
      <c r="AJ42" s="343"/>
      <c r="AK42" s="343"/>
      <c r="AL42" s="343"/>
      <c r="AM42" s="343"/>
      <c r="AN42" s="343"/>
      <c r="AO42" s="343"/>
      <c r="AR42" s="297"/>
    </row>
    <row r="43" spans="2:44" s="271" customFormat="1" ht="6.95" customHeight="1">
      <c r="B43" s="103"/>
      <c r="AR43" s="103"/>
    </row>
    <row r="44" spans="2:44" s="271" customFormat="1" ht="15">
      <c r="B44" s="103"/>
      <c r="C44" s="270" t="s">
        <v>23</v>
      </c>
      <c r="L44" s="300" t="str">
        <f>IF(K8="","",K8)</f>
        <v>Pardubice</v>
      </c>
      <c r="AI44" s="270" t="s">
        <v>25</v>
      </c>
      <c r="AM44" s="344">
        <f>IF(AN8="","",AN8)</f>
        <v>42926</v>
      </c>
      <c r="AN44" s="344"/>
      <c r="AR44" s="103"/>
    </row>
    <row r="45" spans="2:44" s="271" customFormat="1" ht="6.95" customHeight="1">
      <c r="B45" s="103"/>
      <c r="AR45" s="103"/>
    </row>
    <row r="46" spans="2:56" s="271" customFormat="1" ht="15">
      <c r="B46" s="103"/>
      <c r="C46" s="270" t="s">
        <v>26</v>
      </c>
      <c r="L46" s="296" t="str">
        <f>IF(E11="","",E11)</f>
        <v>Pardubický kraj</v>
      </c>
      <c r="AI46" s="270" t="s">
        <v>33</v>
      </c>
      <c r="AM46" s="345" t="str">
        <f>IF(E17="","",E17)</f>
        <v>Astalon Hůrka Pardubice</v>
      </c>
      <c r="AN46" s="345"/>
      <c r="AO46" s="345"/>
      <c r="AP46" s="345"/>
      <c r="AR46" s="103"/>
      <c r="AS46" s="349" t="s">
        <v>51</v>
      </c>
      <c r="AT46" s="350"/>
      <c r="AU46" s="113"/>
      <c r="AV46" s="113"/>
      <c r="AW46" s="113"/>
      <c r="AX46" s="113"/>
      <c r="AY46" s="113"/>
      <c r="AZ46" s="113"/>
      <c r="BA46" s="113"/>
      <c r="BB46" s="113"/>
      <c r="BC46" s="113"/>
      <c r="BD46" s="301"/>
    </row>
    <row r="47" spans="2:56" s="271" customFormat="1" ht="15">
      <c r="B47" s="103"/>
      <c r="C47" s="270" t="s">
        <v>31</v>
      </c>
      <c r="L47" s="296" t="str">
        <f>IF(E14="Vyplň údaj","",E14)</f>
        <v/>
      </c>
      <c r="AR47" s="103"/>
      <c r="AS47" s="351"/>
      <c r="AT47" s="352"/>
      <c r="AU47" s="274"/>
      <c r="AV47" s="274"/>
      <c r="AW47" s="274"/>
      <c r="AX47" s="274"/>
      <c r="AY47" s="274"/>
      <c r="AZ47" s="274"/>
      <c r="BA47" s="274"/>
      <c r="BB47" s="274"/>
      <c r="BC47" s="274"/>
      <c r="BD47" s="302"/>
    </row>
    <row r="48" spans="2:56" s="271" customFormat="1" ht="10.9" customHeight="1">
      <c r="B48" s="103"/>
      <c r="AR48" s="103"/>
      <c r="AS48" s="351"/>
      <c r="AT48" s="352"/>
      <c r="AU48" s="274"/>
      <c r="AV48" s="274"/>
      <c r="AW48" s="274"/>
      <c r="AX48" s="274"/>
      <c r="AY48" s="274"/>
      <c r="AZ48" s="274"/>
      <c r="BA48" s="274"/>
      <c r="BB48" s="274"/>
      <c r="BC48" s="274"/>
      <c r="BD48" s="302"/>
    </row>
    <row r="49" spans="2:56" s="271" customFormat="1" ht="29.25" customHeight="1">
      <c r="B49" s="103"/>
      <c r="C49" s="353" t="s">
        <v>52</v>
      </c>
      <c r="D49" s="354"/>
      <c r="E49" s="354"/>
      <c r="F49" s="354"/>
      <c r="G49" s="354"/>
      <c r="H49" s="122"/>
      <c r="I49" s="355" t="s">
        <v>53</v>
      </c>
      <c r="J49" s="354"/>
      <c r="K49" s="354"/>
      <c r="L49" s="354"/>
      <c r="M49" s="354"/>
      <c r="N49" s="354"/>
      <c r="O49" s="354"/>
      <c r="P49" s="354"/>
      <c r="Q49" s="354"/>
      <c r="R49" s="354"/>
      <c r="S49" s="354"/>
      <c r="T49" s="354"/>
      <c r="U49" s="354"/>
      <c r="V49" s="354"/>
      <c r="W49" s="354"/>
      <c r="X49" s="354"/>
      <c r="Y49" s="354"/>
      <c r="Z49" s="354"/>
      <c r="AA49" s="354"/>
      <c r="AB49" s="354"/>
      <c r="AC49" s="354"/>
      <c r="AD49" s="354"/>
      <c r="AE49" s="354"/>
      <c r="AF49" s="354"/>
      <c r="AG49" s="356" t="s">
        <v>54</v>
      </c>
      <c r="AH49" s="354"/>
      <c r="AI49" s="354"/>
      <c r="AJ49" s="354"/>
      <c r="AK49" s="354"/>
      <c r="AL49" s="354"/>
      <c r="AM49" s="354"/>
      <c r="AN49" s="355" t="s">
        <v>55</v>
      </c>
      <c r="AO49" s="354"/>
      <c r="AP49" s="354"/>
      <c r="AQ49" s="303" t="s">
        <v>56</v>
      </c>
      <c r="AR49" s="103"/>
      <c r="AS49" s="160" t="s">
        <v>57</v>
      </c>
      <c r="AT49" s="161" t="s">
        <v>58</v>
      </c>
      <c r="AU49" s="161" t="s">
        <v>59</v>
      </c>
      <c r="AV49" s="161" t="s">
        <v>60</v>
      </c>
      <c r="AW49" s="161" t="s">
        <v>61</v>
      </c>
      <c r="AX49" s="161" t="s">
        <v>62</v>
      </c>
      <c r="AY49" s="161" t="s">
        <v>63</v>
      </c>
      <c r="AZ49" s="161" t="s">
        <v>64</v>
      </c>
      <c r="BA49" s="161" t="s">
        <v>65</v>
      </c>
      <c r="BB49" s="161" t="s">
        <v>66</v>
      </c>
      <c r="BC49" s="161" t="s">
        <v>67</v>
      </c>
      <c r="BD49" s="162" t="s">
        <v>68</v>
      </c>
    </row>
    <row r="50" spans="2:56" s="271" customFormat="1" ht="10.9" customHeight="1">
      <c r="B50" s="103"/>
      <c r="AR50" s="103"/>
      <c r="AS50" s="166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301"/>
    </row>
    <row r="51" spans="2:90" s="299" customFormat="1" ht="32.45" customHeight="1">
      <c r="B51" s="297"/>
      <c r="C51" s="164" t="s">
        <v>69</v>
      </c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  <c r="AC51" s="304"/>
      <c r="AD51" s="304"/>
      <c r="AE51" s="304"/>
      <c r="AF51" s="304"/>
      <c r="AG51" s="334">
        <f>ROUND(AG52+AG53+AG59,2)</f>
        <v>0</v>
      </c>
      <c r="AH51" s="334"/>
      <c r="AI51" s="334"/>
      <c r="AJ51" s="334"/>
      <c r="AK51" s="334"/>
      <c r="AL51" s="334"/>
      <c r="AM51" s="334"/>
      <c r="AN51" s="335">
        <f aca="true" t="shared" si="0" ref="AN51:AN61">SUM(AG51,AT51)</f>
        <v>0</v>
      </c>
      <c r="AO51" s="335"/>
      <c r="AP51" s="335"/>
      <c r="AQ51" s="305" t="s">
        <v>5</v>
      </c>
      <c r="AR51" s="297"/>
      <c r="AS51" s="306">
        <f>ROUND(AS52+AS53+AS59,2)</f>
        <v>0</v>
      </c>
      <c r="AT51" s="307">
        <f aca="true" t="shared" si="1" ref="AT51:AT61">ROUND(SUM(AV51:AW51),2)</f>
        <v>0</v>
      </c>
      <c r="AU51" s="308">
        <f>ROUND(AU52+AU53+AU59,5)</f>
        <v>0</v>
      </c>
      <c r="AV51" s="307">
        <f>ROUND(AZ51*L26,2)</f>
        <v>0</v>
      </c>
      <c r="AW51" s="307">
        <f>ROUND(BA51*L27,2)</f>
        <v>0</v>
      </c>
      <c r="AX51" s="307">
        <f>ROUND(BB51*L26,2)</f>
        <v>0</v>
      </c>
      <c r="AY51" s="307">
        <f>ROUND(BC51*L27,2)</f>
        <v>0</v>
      </c>
      <c r="AZ51" s="307">
        <f>ROUND(AZ52+AZ53+AZ59,2)</f>
        <v>0</v>
      </c>
      <c r="BA51" s="307">
        <f>ROUND(BA52+BA53+BA59,2)</f>
        <v>0</v>
      </c>
      <c r="BB51" s="307">
        <f>ROUND(BB52+BB53+BB59,2)</f>
        <v>0</v>
      </c>
      <c r="BC51" s="307">
        <f>ROUND(BC52+BC53+BC59,2)</f>
        <v>0</v>
      </c>
      <c r="BD51" s="309">
        <f>ROUND(BD52+BD53+BD59,2)</f>
        <v>0</v>
      </c>
      <c r="BS51" s="298" t="s">
        <v>70</v>
      </c>
      <c r="BT51" s="298" t="s">
        <v>71</v>
      </c>
      <c r="BU51" s="310" t="s">
        <v>72</v>
      </c>
      <c r="BV51" s="298" t="s">
        <v>73</v>
      </c>
      <c r="BW51" s="298" t="s">
        <v>7</v>
      </c>
      <c r="BX51" s="298" t="s">
        <v>74</v>
      </c>
      <c r="CL51" s="298" t="s">
        <v>5</v>
      </c>
    </row>
    <row r="52" spans="1:91" s="320" customFormat="1" ht="22.5" customHeight="1">
      <c r="A52" s="311" t="s">
        <v>75</v>
      </c>
      <c r="B52" s="312"/>
      <c r="C52" s="313"/>
      <c r="D52" s="348" t="s">
        <v>76</v>
      </c>
      <c r="E52" s="348"/>
      <c r="F52" s="348"/>
      <c r="G52" s="348"/>
      <c r="H52" s="348"/>
      <c r="I52" s="314"/>
      <c r="J52" s="348" t="s">
        <v>77</v>
      </c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0">
        <f>'01 - Stavební část'!J27</f>
        <v>0</v>
      </c>
      <c r="AH52" s="341"/>
      <c r="AI52" s="341"/>
      <c r="AJ52" s="341"/>
      <c r="AK52" s="341"/>
      <c r="AL52" s="341"/>
      <c r="AM52" s="341"/>
      <c r="AN52" s="340">
        <f t="shared" si="0"/>
        <v>0</v>
      </c>
      <c r="AO52" s="341"/>
      <c r="AP52" s="341"/>
      <c r="AQ52" s="315" t="s">
        <v>78</v>
      </c>
      <c r="AR52" s="312"/>
      <c r="AS52" s="316">
        <v>0</v>
      </c>
      <c r="AT52" s="317">
        <f t="shared" si="1"/>
        <v>0</v>
      </c>
      <c r="AU52" s="318">
        <f>'01 - Stavební část'!P98</f>
        <v>0</v>
      </c>
      <c r="AV52" s="317">
        <f>'01 - Stavební část'!J30</f>
        <v>0</v>
      </c>
      <c r="AW52" s="317">
        <f>'01 - Stavební část'!J31</f>
        <v>0</v>
      </c>
      <c r="AX52" s="317">
        <f>'01 - Stavební část'!J32</f>
        <v>0</v>
      </c>
      <c r="AY52" s="317">
        <f>'01 - Stavební část'!J33</f>
        <v>0</v>
      </c>
      <c r="AZ52" s="317">
        <f>'01 - Stavební část'!F30</f>
        <v>0</v>
      </c>
      <c r="BA52" s="317">
        <f>'01 - Stavební část'!F31</f>
        <v>0</v>
      </c>
      <c r="BB52" s="317">
        <f>'01 - Stavební část'!F32</f>
        <v>0</v>
      </c>
      <c r="BC52" s="317">
        <f>'01 - Stavební část'!F33</f>
        <v>0</v>
      </c>
      <c r="BD52" s="319">
        <f>'01 - Stavební část'!F34</f>
        <v>0</v>
      </c>
      <c r="BT52" s="321" t="s">
        <v>79</v>
      </c>
      <c r="BV52" s="321" t="s">
        <v>73</v>
      </c>
      <c r="BW52" s="321" t="s">
        <v>80</v>
      </c>
      <c r="BX52" s="321" t="s">
        <v>7</v>
      </c>
      <c r="CL52" s="321" t="s">
        <v>5</v>
      </c>
      <c r="CM52" s="321" t="s">
        <v>81</v>
      </c>
    </row>
    <row r="53" spans="2:91" s="320" customFormat="1" ht="22.5" customHeight="1">
      <c r="B53" s="312"/>
      <c r="C53" s="313"/>
      <c r="D53" s="348" t="s">
        <v>82</v>
      </c>
      <c r="E53" s="348"/>
      <c r="F53" s="348"/>
      <c r="G53" s="348"/>
      <c r="H53" s="348"/>
      <c r="I53" s="314"/>
      <c r="J53" s="348" t="s">
        <v>83</v>
      </c>
      <c r="K53" s="348"/>
      <c r="L53" s="348"/>
      <c r="M53" s="348"/>
      <c r="N53" s="348"/>
      <c r="O53" s="348"/>
      <c r="P53" s="348"/>
      <c r="Q53" s="348"/>
      <c r="R53" s="348"/>
      <c r="S53" s="348"/>
      <c r="T53" s="348"/>
      <c r="U53" s="348"/>
      <c r="V53" s="348"/>
      <c r="W53" s="348"/>
      <c r="X53" s="348"/>
      <c r="Y53" s="348"/>
      <c r="Z53" s="348"/>
      <c r="AA53" s="348"/>
      <c r="AB53" s="348"/>
      <c r="AC53" s="348"/>
      <c r="AD53" s="348"/>
      <c r="AE53" s="348"/>
      <c r="AF53" s="348"/>
      <c r="AG53" s="347">
        <f>ROUND(SUM(AG54:AG58),2)</f>
        <v>0</v>
      </c>
      <c r="AH53" s="341"/>
      <c r="AI53" s="341"/>
      <c r="AJ53" s="341"/>
      <c r="AK53" s="341"/>
      <c r="AL53" s="341"/>
      <c r="AM53" s="341"/>
      <c r="AN53" s="340">
        <f t="shared" si="0"/>
        <v>0</v>
      </c>
      <c r="AO53" s="341"/>
      <c r="AP53" s="341"/>
      <c r="AQ53" s="315" t="s">
        <v>78</v>
      </c>
      <c r="AR53" s="312"/>
      <c r="AS53" s="316">
        <f>ROUND(SUM(AS54:AS58),2)</f>
        <v>0</v>
      </c>
      <c r="AT53" s="317">
        <f t="shared" si="1"/>
        <v>0</v>
      </c>
      <c r="AU53" s="318">
        <f>ROUND(SUM(AU54:AU58),5)</f>
        <v>0</v>
      </c>
      <c r="AV53" s="317">
        <f>ROUND(AZ53*L26,2)</f>
        <v>0</v>
      </c>
      <c r="AW53" s="317">
        <f>ROUND(BA53*L27,2)</f>
        <v>0</v>
      </c>
      <c r="AX53" s="317">
        <f>ROUND(BB53*L26,2)</f>
        <v>0</v>
      </c>
      <c r="AY53" s="317">
        <f>ROUND(BC53*L27,2)</f>
        <v>0</v>
      </c>
      <c r="AZ53" s="317">
        <f>ROUND(SUM(AZ54:AZ58),2)</f>
        <v>0</v>
      </c>
      <c r="BA53" s="317">
        <f>ROUND(SUM(BA54:BA58),2)</f>
        <v>0</v>
      </c>
      <c r="BB53" s="317">
        <f>ROUND(SUM(BB54:BB58),2)</f>
        <v>0</v>
      </c>
      <c r="BC53" s="317">
        <f>ROUND(SUM(BC54:BC58),2)</f>
        <v>0</v>
      </c>
      <c r="BD53" s="319">
        <f>ROUND(SUM(BD54:BD58),2)</f>
        <v>0</v>
      </c>
      <c r="BS53" s="321" t="s">
        <v>70</v>
      </c>
      <c r="BT53" s="321" t="s">
        <v>79</v>
      </c>
      <c r="BU53" s="321" t="s">
        <v>72</v>
      </c>
      <c r="BV53" s="321" t="s">
        <v>73</v>
      </c>
      <c r="BW53" s="321" t="s">
        <v>84</v>
      </c>
      <c r="BX53" s="321" t="s">
        <v>7</v>
      </c>
      <c r="CL53" s="321" t="s">
        <v>5</v>
      </c>
      <c r="CM53" s="321" t="s">
        <v>81</v>
      </c>
    </row>
    <row r="54" spans="1:90" s="328" customFormat="1" ht="22.5" customHeight="1">
      <c r="A54" s="311" t="s">
        <v>75</v>
      </c>
      <c r="B54" s="322"/>
      <c r="C54" s="150"/>
      <c r="D54" s="150"/>
      <c r="E54" s="346" t="s">
        <v>85</v>
      </c>
      <c r="F54" s="346"/>
      <c r="G54" s="346"/>
      <c r="H54" s="346"/>
      <c r="I54" s="346"/>
      <c r="J54" s="150"/>
      <c r="K54" s="346" t="s">
        <v>86</v>
      </c>
      <c r="L54" s="346"/>
      <c r="M54" s="346"/>
      <c r="N54" s="346"/>
      <c r="O54" s="346"/>
      <c r="P54" s="346"/>
      <c r="Q54" s="346"/>
      <c r="R54" s="346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  <c r="AD54" s="346"/>
      <c r="AE54" s="346"/>
      <c r="AF54" s="346"/>
      <c r="AG54" s="338">
        <f>'02A - Úprava rozvaděče RMS'!J29</f>
        <v>0</v>
      </c>
      <c r="AH54" s="339"/>
      <c r="AI54" s="339"/>
      <c r="AJ54" s="339"/>
      <c r="AK54" s="339"/>
      <c r="AL54" s="339"/>
      <c r="AM54" s="339"/>
      <c r="AN54" s="338">
        <f t="shared" si="0"/>
        <v>0</v>
      </c>
      <c r="AO54" s="339"/>
      <c r="AP54" s="339"/>
      <c r="AQ54" s="323" t="s">
        <v>87</v>
      </c>
      <c r="AR54" s="322"/>
      <c r="AS54" s="324">
        <v>0</v>
      </c>
      <c r="AT54" s="325">
        <f t="shared" si="1"/>
        <v>0</v>
      </c>
      <c r="AU54" s="326">
        <f>'02A - Úprava rozvaděče RMS'!P85</f>
        <v>0</v>
      </c>
      <c r="AV54" s="325">
        <f>'02A - Úprava rozvaděče RMS'!J32</f>
        <v>0</v>
      </c>
      <c r="AW54" s="325">
        <f>'02A - Úprava rozvaděče RMS'!J33</f>
        <v>0</v>
      </c>
      <c r="AX54" s="325">
        <f>'02A - Úprava rozvaděče RMS'!J34</f>
        <v>0</v>
      </c>
      <c r="AY54" s="325">
        <f>'02A - Úprava rozvaděče RMS'!J35</f>
        <v>0</v>
      </c>
      <c r="AZ54" s="325">
        <f>'02A - Úprava rozvaděče RMS'!F32</f>
        <v>0</v>
      </c>
      <c r="BA54" s="325">
        <f>'02A - Úprava rozvaděče RMS'!F33</f>
        <v>0</v>
      </c>
      <c r="BB54" s="325">
        <f>'02A - Úprava rozvaděče RMS'!F34</f>
        <v>0</v>
      </c>
      <c r="BC54" s="325">
        <f>'02A - Úprava rozvaděče RMS'!F35</f>
        <v>0</v>
      </c>
      <c r="BD54" s="327">
        <f>'02A - Úprava rozvaděče RMS'!F36</f>
        <v>0</v>
      </c>
      <c r="BT54" s="329" t="s">
        <v>81</v>
      </c>
      <c r="BV54" s="329" t="s">
        <v>73</v>
      </c>
      <c r="BW54" s="329" t="s">
        <v>88</v>
      </c>
      <c r="BX54" s="329" t="s">
        <v>84</v>
      </c>
      <c r="CL54" s="329" t="s">
        <v>5</v>
      </c>
    </row>
    <row r="55" spans="1:90" s="328" customFormat="1" ht="22.5" customHeight="1">
      <c r="A55" s="311" t="s">
        <v>75</v>
      </c>
      <c r="B55" s="322"/>
      <c r="C55" s="150"/>
      <c r="D55" s="150"/>
      <c r="E55" s="346" t="s">
        <v>89</v>
      </c>
      <c r="F55" s="346"/>
      <c r="G55" s="346"/>
      <c r="H55" s="346"/>
      <c r="I55" s="346"/>
      <c r="J55" s="150"/>
      <c r="K55" s="346" t="s">
        <v>90</v>
      </c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6"/>
      <c r="W55" s="346"/>
      <c r="X55" s="346"/>
      <c r="Y55" s="346"/>
      <c r="Z55" s="346"/>
      <c r="AA55" s="346"/>
      <c r="AB55" s="346"/>
      <c r="AC55" s="346"/>
      <c r="AD55" s="346"/>
      <c r="AE55" s="346"/>
      <c r="AF55" s="346"/>
      <c r="AG55" s="338">
        <f>'02B -  Úprava rozvaděče R1,1'!J29</f>
        <v>0</v>
      </c>
      <c r="AH55" s="339"/>
      <c r="AI55" s="339"/>
      <c r="AJ55" s="339"/>
      <c r="AK55" s="339"/>
      <c r="AL55" s="339"/>
      <c r="AM55" s="339"/>
      <c r="AN55" s="338">
        <f t="shared" si="0"/>
        <v>0</v>
      </c>
      <c r="AO55" s="339"/>
      <c r="AP55" s="339"/>
      <c r="AQ55" s="323" t="s">
        <v>87</v>
      </c>
      <c r="AR55" s="322"/>
      <c r="AS55" s="324">
        <v>0</v>
      </c>
      <c r="AT55" s="325">
        <f t="shared" si="1"/>
        <v>0</v>
      </c>
      <c r="AU55" s="326">
        <f>'02B -  Úprava rozvaděče R1,1'!P85</f>
        <v>0</v>
      </c>
      <c r="AV55" s="325">
        <f>'02B -  Úprava rozvaděče R1,1'!J32</f>
        <v>0</v>
      </c>
      <c r="AW55" s="325">
        <f>'02B -  Úprava rozvaděče R1,1'!J33</f>
        <v>0</v>
      </c>
      <c r="AX55" s="325">
        <f>'02B -  Úprava rozvaděče R1,1'!J34</f>
        <v>0</v>
      </c>
      <c r="AY55" s="325">
        <f>'02B -  Úprava rozvaděče R1,1'!J35</f>
        <v>0</v>
      </c>
      <c r="AZ55" s="325">
        <f>'02B -  Úprava rozvaděče R1,1'!F32</f>
        <v>0</v>
      </c>
      <c r="BA55" s="325">
        <f>'02B -  Úprava rozvaděče R1,1'!F33</f>
        <v>0</v>
      </c>
      <c r="BB55" s="325">
        <f>'02B -  Úprava rozvaděče R1,1'!F34</f>
        <v>0</v>
      </c>
      <c r="BC55" s="325">
        <f>'02B -  Úprava rozvaděče R1,1'!F35</f>
        <v>0</v>
      </c>
      <c r="BD55" s="327">
        <f>'02B -  Úprava rozvaděče R1,1'!F36</f>
        <v>0</v>
      </c>
      <c r="BT55" s="329" t="s">
        <v>81</v>
      </c>
      <c r="BV55" s="329" t="s">
        <v>73</v>
      </c>
      <c r="BW55" s="329" t="s">
        <v>91</v>
      </c>
      <c r="BX55" s="329" t="s">
        <v>84</v>
      </c>
      <c r="CL55" s="329" t="s">
        <v>5</v>
      </c>
    </row>
    <row r="56" spans="1:90" s="328" customFormat="1" ht="22.5" customHeight="1">
      <c r="A56" s="311" t="s">
        <v>75</v>
      </c>
      <c r="B56" s="322"/>
      <c r="C56" s="150"/>
      <c r="D56" s="150"/>
      <c r="E56" s="346" t="s">
        <v>92</v>
      </c>
      <c r="F56" s="346"/>
      <c r="G56" s="346"/>
      <c r="H56" s="346"/>
      <c r="I56" s="346"/>
      <c r="J56" s="150"/>
      <c r="K56" s="346" t="s">
        <v>93</v>
      </c>
      <c r="L56" s="346"/>
      <c r="M56" s="346"/>
      <c r="N56" s="346"/>
      <c r="O56" s="346"/>
      <c r="P56" s="346"/>
      <c r="Q56" s="346"/>
      <c r="R56" s="346"/>
      <c r="S56" s="346"/>
      <c r="T56" s="346"/>
      <c r="U56" s="346"/>
      <c r="V56" s="346"/>
      <c r="W56" s="346"/>
      <c r="X56" s="346"/>
      <c r="Y56" s="346"/>
      <c r="Z56" s="346"/>
      <c r="AA56" s="346"/>
      <c r="AB56" s="346"/>
      <c r="AC56" s="346"/>
      <c r="AD56" s="346"/>
      <c r="AE56" s="346"/>
      <c r="AF56" s="346"/>
      <c r="AG56" s="338">
        <f>'02C - Motorové_obvody'!J29</f>
        <v>0</v>
      </c>
      <c r="AH56" s="339"/>
      <c r="AI56" s="339"/>
      <c r="AJ56" s="339"/>
      <c r="AK56" s="339"/>
      <c r="AL56" s="339"/>
      <c r="AM56" s="339"/>
      <c r="AN56" s="338">
        <f t="shared" si="0"/>
        <v>0</v>
      </c>
      <c r="AO56" s="339"/>
      <c r="AP56" s="339"/>
      <c r="AQ56" s="323" t="s">
        <v>87</v>
      </c>
      <c r="AR56" s="322"/>
      <c r="AS56" s="324">
        <v>0</v>
      </c>
      <c r="AT56" s="325">
        <f t="shared" si="1"/>
        <v>0</v>
      </c>
      <c r="AU56" s="326">
        <f>'02C - Motorové_obvody'!P82</f>
        <v>0</v>
      </c>
      <c r="AV56" s="325">
        <f>'02C - Motorové_obvody'!J32</f>
        <v>0</v>
      </c>
      <c r="AW56" s="325">
        <f>'02C - Motorové_obvody'!J33</f>
        <v>0</v>
      </c>
      <c r="AX56" s="325">
        <f>'02C - Motorové_obvody'!J34</f>
        <v>0</v>
      </c>
      <c r="AY56" s="325">
        <f>'02C - Motorové_obvody'!J35</f>
        <v>0</v>
      </c>
      <c r="AZ56" s="325">
        <f>'02C - Motorové_obvody'!F32</f>
        <v>0</v>
      </c>
      <c r="BA56" s="325">
        <f>'02C - Motorové_obvody'!F33</f>
        <v>0</v>
      </c>
      <c r="BB56" s="325">
        <f>'02C - Motorové_obvody'!F34</f>
        <v>0</v>
      </c>
      <c r="BC56" s="325">
        <f>'02C - Motorové_obvody'!F35</f>
        <v>0</v>
      </c>
      <c r="BD56" s="327">
        <f>'02C - Motorové_obvody'!F36</f>
        <v>0</v>
      </c>
      <c r="BT56" s="329" t="s">
        <v>81</v>
      </c>
      <c r="BV56" s="329" t="s">
        <v>73</v>
      </c>
      <c r="BW56" s="329" t="s">
        <v>94</v>
      </c>
      <c r="BX56" s="329" t="s">
        <v>84</v>
      </c>
      <c r="CL56" s="329" t="s">
        <v>5</v>
      </c>
    </row>
    <row r="57" spans="1:90" s="328" customFormat="1" ht="22.5" customHeight="1">
      <c r="A57" s="311" t="s">
        <v>75</v>
      </c>
      <c r="B57" s="322"/>
      <c r="C57" s="150"/>
      <c r="D57" s="150"/>
      <c r="E57" s="346" t="s">
        <v>95</v>
      </c>
      <c r="F57" s="346"/>
      <c r="G57" s="346"/>
      <c r="H57" s="346"/>
      <c r="I57" s="346"/>
      <c r="J57" s="150"/>
      <c r="K57" s="346" t="s">
        <v>96</v>
      </c>
      <c r="L57" s="346"/>
      <c r="M57" s="346"/>
      <c r="N57" s="346"/>
      <c r="O57" s="346"/>
      <c r="P57" s="346"/>
      <c r="Q57" s="346"/>
      <c r="R57" s="346"/>
      <c r="S57" s="346"/>
      <c r="T57" s="346"/>
      <c r="U57" s="346"/>
      <c r="V57" s="346"/>
      <c r="W57" s="346"/>
      <c r="X57" s="346"/>
      <c r="Y57" s="346"/>
      <c r="Z57" s="346"/>
      <c r="AA57" s="346"/>
      <c r="AB57" s="346"/>
      <c r="AC57" s="346"/>
      <c r="AD57" s="346"/>
      <c r="AE57" s="346"/>
      <c r="AF57" s="346"/>
      <c r="AG57" s="338">
        <f>'02D - Slaboproudé instalace'!J29</f>
        <v>0</v>
      </c>
      <c r="AH57" s="339"/>
      <c r="AI57" s="339"/>
      <c r="AJ57" s="339"/>
      <c r="AK57" s="339"/>
      <c r="AL57" s="339"/>
      <c r="AM57" s="339"/>
      <c r="AN57" s="338">
        <f t="shared" si="0"/>
        <v>0</v>
      </c>
      <c r="AO57" s="339"/>
      <c r="AP57" s="339"/>
      <c r="AQ57" s="323" t="s">
        <v>87</v>
      </c>
      <c r="AR57" s="322"/>
      <c r="AS57" s="324">
        <v>0</v>
      </c>
      <c r="AT57" s="325">
        <f t="shared" si="1"/>
        <v>0</v>
      </c>
      <c r="AU57" s="326">
        <f>'02D - Slaboproudé instalace'!P84</f>
        <v>0</v>
      </c>
      <c r="AV57" s="325">
        <f>'02D - Slaboproudé instalace'!J32</f>
        <v>0</v>
      </c>
      <c r="AW57" s="325">
        <f>'02D - Slaboproudé instalace'!J33</f>
        <v>0</v>
      </c>
      <c r="AX57" s="325">
        <f>'02D - Slaboproudé instalace'!J34</f>
        <v>0</v>
      </c>
      <c r="AY57" s="325">
        <f>'02D - Slaboproudé instalace'!J35</f>
        <v>0</v>
      </c>
      <c r="AZ57" s="325">
        <f>'02D - Slaboproudé instalace'!F32</f>
        <v>0</v>
      </c>
      <c r="BA57" s="325">
        <f>'02D - Slaboproudé instalace'!F33</f>
        <v>0</v>
      </c>
      <c r="BB57" s="325">
        <f>'02D - Slaboproudé instalace'!F34</f>
        <v>0</v>
      </c>
      <c r="BC57" s="325">
        <f>'02D - Slaboproudé instalace'!F35</f>
        <v>0</v>
      </c>
      <c r="BD57" s="327">
        <f>'02D - Slaboproudé instalace'!F36</f>
        <v>0</v>
      </c>
      <c r="BT57" s="329" t="s">
        <v>81</v>
      </c>
      <c r="BV57" s="329" t="s">
        <v>73</v>
      </c>
      <c r="BW57" s="329" t="s">
        <v>97</v>
      </c>
      <c r="BX57" s="329" t="s">
        <v>84</v>
      </c>
      <c r="CL57" s="329" t="s">
        <v>5</v>
      </c>
    </row>
    <row r="58" spans="1:90" s="328" customFormat="1" ht="22.5" customHeight="1">
      <c r="A58" s="311" t="s">
        <v>75</v>
      </c>
      <c r="B58" s="322"/>
      <c r="C58" s="150"/>
      <c r="D58" s="150"/>
      <c r="E58" s="346" t="s">
        <v>98</v>
      </c>
      <c r="F58" s="346"/>
      <c r="G58" s="346"/>
      <c r="H58" s="346"/>
      <c r="I58" s="346"/>
      <c r="J58" s="150"/>
      <c r="K58" s="346" t="s">
        <v>99</v>
      </c>
      <c r="L58" s="346"/>
      <c r="M58" s="346"/>
      <c r="N58" s="346"/>
      <c r="O58" s="346"/>
      <c r="P58" s="346"/>
      <c r="Q58" s="346"/>
      <c r="R58" s="346"/>
      <c r="S58" s="346"/>
      <c r="T58" s="346"/>
      <c r="U58" s="346"/>
      <c r="V58" s="346"/>
      <c r="W58" s="346"/>
      <c r="X58" s="346"/>
      <c r="Y58" s="346"/>
      <c r="Z58" s="346"/>
      <c r="AA58" s="346"/>
      <c r="AB58" s="346"/>
      <c r="AC58" s="346"/>
      <c r="AD58" s="346"/>
      <c r="AE58" s="346"/>
      <c r="AF58" s="346"/>
      <c r="AG58" s="338">
        <f>'02E - osvětlení PC učebna'!J29</f>
        <v>0</v>
      </c>
      <c r="AH58" s="339"/>
      <c r="AI58" s="339"/>
      <c r="AJ58" s="339"/>
      <c r="AK58" s="339"/>
      <c r="AL58" s="339"/>
      <c r="AM58" s="339"/>
      <c r="AN58" s="338">
        <f t="shared" si="0"/>
        <v>0</v>
      </c>
      <c r="AO58" s="339"/>
      <c r="AP58" s="339"/>
      <c r="AQ58" s="323" t="s">
        <v>87</v>
      </c>
      <c r="AR58" s="322"/>
      <c r="AS58" s="324">
        <v>0</v>
      </c>
      <c r="AT58" s="325">
        <f t="shared" si="1"/>
        <v>0</v>
      </c>
      <c r="AU58" s="326">
        <f>'02E - osvětlení PC učebna'!P84</f>
        <v>0</v>
      </c>
      <c r="AV58" s="325">
        <f>'02E - osvětlení PC učebna'!J32</f>
        <v>0</v>
      </c>
      <c r="AW58" s="325">
        <f>'02E - osvětlení PC učebna'!J33</f>
        <v>0</v>
      </c>
      <c r="AX58" s="325">
        <f>'02E - osvětlení PC učebna'!J34</f>
        <v>0</v>
      </c>
      <c r="AY58" s="325">
        <f>'02E - osvětlení PC učebna'!J35</f>
        <v>0</v>
      </c>
      <c r="AZ58" s="325">
        <f>'02E - osvětlení PC učebna'!F32</f>
        <v>0</v>
      </c>
      <c r="BA58" s="325">
        <f>'02E - osvětlení PC učebna'!F33</f>
        <v>0</v>
      </c>
      <c r="BB58" s="325">
        <f>'02E - osvětlení PC učebna'!F34</f>
        <v>0</v>
      </c>
      <c r="BC58" s="325">
        <f>'02E - osvětlení PC učebna'!F35</f>
        <v>0</v>
      </c>
      <c r="BD58" s="327">
        <f>'02E - osvětlení PC učebna'!F36</f>
        <v>0</v>
      </c>
      <c r="BT58" s="329" t="s">
        <v>81</v>
      </c>
      <c r="BV58" s="329" t="s">
        <v>73</v>
      </c>
      <c r="BW58" s="329" t="s">
        <v>100</v>
      </c>
      <c r="BX58" s="329" t="s">
        <v>84</v>
      </c>
      <c r="CL58" s="329" t="s">
        <v>5</v>
      </c>
    </row>
    <row r="59" spans="2:91" s="320" customFormat="1" ht="22.5" customHeight="1">
      <c r="B59" s="312"/>
      <c r="C59" s="313"/>
      <c r="D59" s="348" t="s">
        <v>101</v>
      </c>
      <c r="E59" s="348"/>
      <c r="F59" s="348"/>
      <c r="G59" s="348"/>
      <c r="H59" s="348"/>
      <c r="I59" s="314"/>
      <c r="J59" s="348" t="s">
        <v>102</v>
      </c>
      <c r="K59" s="348"/>
      <c r="L59" s="348"/>
      <c r="M59" s="348"/>
      <c r="N59" s="348"/>
      <c r="O59" s="348"/>
      <c r="P59" s="348"/>
      <c r="Q59" s="348"/>
      <c r="R59" s="348"/>
      <c r="S59" s="348"/>
      <c r="T59" s="348"/>
      <c r="U59" s="348"/>
      <c r="V59" s="348"/>
      <c r="W59" s="348"/>
      <c r="X59" s="348"/>
      <c r="Y59" s="348"/>
      <c r="Z59" s="348"/>
      <c r="AA59" s="348"/>
      <c r="AB59" s="348"/>
      <c r="AC59" s="348"/>
      <c r="AD59" s="348"/>
      <c r="AE59" s="348"/>
      <c r="AF59" s="348"/>
      <c r="AG59" s="347">
        <f>ROUND(SUM(AG60:AG61),2)</f>
        <v>0</v>
      </c>
      <c r="AH59" s="341"/>
      <c r="AI59" s="341"/>
      <c r="AJ59" s="341"/>
      <c r="AK59" s="341"/>
      <c r="AL59" s="341"/>
      <c r="AM59" s="341"/>
      <c r="AN59" s="340">
        <f t="shared" si="0"/>
        <v>0</v>
      </c>
      <c r="AO59" s="341"/>
      <c r="AP59" s="341"/>
      <c r="AQ59" s="315" t="s">
        <v>78</v>
      </c>
      <c r="AR59" s="312"/>
      <c r="AS59" s="316">
        <f>ROUND(SUM(AS60:AS61),2)</f>
        <v>0</v>
      </c>
      <c r="AT59" s="317">
        <f t="shared" si="1"/>
        <v>0</v>
      </c>
      <c r="AU59" s="318">
        <f>ROUND(SUM(AU60:AU61),5)</f>
        <v>0</v>
      </c>
      <c r="AV59" s="317">
        <f>ROUND(AZ59*L26,2)</f>
        <v>0</v>
      </c>
      <c r="AW59" s="317">
        <f>ROUND(BA59*L27,2)</f>
        <v>0</v>
      </c>
      <c r="AX59" s="317">
        <f>ROUND(BB59*L26,2)</f>
        <v>0</v>
      </c>
      <c r="AY59" s="317">
        <f>ROUND(BC59*L27,2)</f>
        <v>0</v>
      </c>
      <c r="AZ59" s="317">
        <f>ROUND(SUM(AZ60:AZ61),2)</f>
        <v>0</v>
      </c>
      <c r="BA59" s="317">
        <f>ROUND(SUM(BA60:BA61),2)</f>
        <v>0</v>
      </c>
      <c r="BB59" s="317">
        <f>ROUND(SUM(BB60:BB61),2)</f>
        <v>0</v>
      </c>
      <c r="BC59" s="317">
        <f>ROUND(SUM(BC60:BC61),2)</f>
        <v>0</v>
      </c>
      <c r="BD59" s="319">
        <f>ROUND(SUM(BD60:BD61),2)</f>
        <v>0</v>
      </c>
      <c r="BS59" s="321" t="s">
        <v>70</v>
      </c>
      <c r="BT59" s="321" t="s">
        <v>79</v>
      </c>
      <c r="BU59" s="321" t="s">
        <v>72</v>
      </c>
      <c r="BV59" s="321" t="s">
        <v>73</v>
      </c>
      <c r="BW59" s="321" t="s">
        <v>103</v>
      </c>
      <c r="BX59" s="321" t="s">
        <v>7</v>
      </c>
      <c r="CL59" s="321" t="s">
        <v>5</v>
      </c>
      <c r="CM59" s="321" t="s">
        <v>81</v>
      </c>
    </row>
    <row r="60" spans="1:90" s="328" customFormat="1" ht="22.5" customHeight="1">
      <c r="A60" s="311" t="s">
        <v>75</v>
      </c>
      <c r="B60" s="322"/>
      <c r="C60" s="150"/>
      <c r="D60" s="150"/>
      <c r="E60" s="346" t="s">
        <v>104</v>
      </c>
      <c r="F60" s="346"/>
      <c r="G60" s="346"/>
      <c r="H60" s="346"/>
      <c r="I60" s="346"/>
      <c r="J60" s="150"/>
      <c r="K60" s="346" t="s">
        <v>102</v>
      </c>
      <c r="L60" s="346"/>
      <c r="M60" s="346"/>
      <c r="N60" s="346"/>
      <c r="O60" s="346"/>
      <c r="P60" s="346"/>
      <c r="Q60" s="346"/>
      <c r="R60" s="346"/>
      <c r="S60" s="346"/>
      <c r="T60" s="346"/>
      <c r="U60" s="346"/>
      <c r="V60" s="346"/>
      <c r="W60" s="346"/>
      <c r="X60" s="346"/>
      <c r="Y60" s="346"/>
      <c r="Z60" s="346"/>
      <c r="AA60" s="346"/>
      <c r="AB60" s="346"/>
      <c r="AC60" s="346"/>
      <c r="AD60" s="346"/>
      <c r="AE60" s="346"/>
      <c r="AF60" s="346"/>
      <c r="AG60" s="338">
        <f>'03A - Vzduchotechnika'!J29</f>
        <v>0</v>
      </c>
      <c r="AH60" s="339"/>
      <c r="AI60" s="339"/>
      <c r="AJ60" s="339"/>
      <c r="AK60" s="339"/>
      <c r="AL60" s="339"/>
      <c r="AM60" s="339"/>
      <c r="AN60" s="338">
        <f t="shared" si="0"/>
        <v>0</v>
      </c>
      <c r="AO60" s="339"/>
      <c r="AP60" s="339"/>
      <c r="AQ60" s="323" t="s">
        <v>87</v>
      </c>
      <c r="AR60" s="322"/>
      <c r="AS60" s="324">
        <v>0</v>
      </c>
      <c r="AT60" s="325">
        <f t="shared" si="1"/>
        <v>0</v>
      </c>
      <c r="AU60" s="326">
        <f>'03A - Vzduchotechnika'!P87</f>
        <v>0</v>
      </c>
      <c r="AV60" s="325">
        <f>'03A - Vzduchotechnika'!J32</f>
        <v>0</v>
      </c>
      <c r="AW60" s="325">
        <f>'03A - Vzduchotechnika'!J33</f>
        <v>0</v>
      </c>
      <c r="AX60" s="325">
        <f>'03A - Vzduchotechnika'!J34</f>
        <v>0</v>
      </c>
      <c r="AY60" s="325">
        <f>'03A - Vzduchotechnika'!J35</f>
        <v>0</v>
      </c>
      <c r="AZ60" s="325">
        <f>'03A - Vzduchotechnika'!F32</f>
        <v>0</v>
      </c>
      <c r="BA60" s="325">
        <f>'03A - Vzduchotechnika'!F33</f>
        <v>0</v>
      </c>
      <c r="BB60" s="325">
        <f>'03A - Vzduchotechnika'!F34</f>
        <v>0</v>
      </c>
      <c r="BC60" s="325">
        <f>'03A - Vzduchotechnika'!F35</f>
        <v>0</v>
      </c>
      <c r="BD60" s="327">
        <f>'03A - Vzduchotechnika'!F36</f>
        <v>0</v>
      </c>
      <c r="BT60" s="329" t="s">
        <v>81</v>
      </c>
      <c r="BV60" s="329" t="s">
        <v>73</v>
      </c>
      <c r="BW60" s="329" t="s">
        <v>105</v>
      </c>
      <c r="BX60" s="329" t="s">
        <v>103</v>
      </c>
      <c r="CL60" s="329" t="s">
        <v>5</v>
      </c>
    </row>
    <row r="61" spans="1:90" s="328" customFormat="1" ht="22.5" customHeight="1">
      <c r="A61" s="311" t="s">
        <v>75</v>
      </c>
      <c r="B61" s="322"/>
      <c r="C61" s="150"/>
      <c r="D61" s="150"/>
      <c r="E61" s="346" t="s">
        <v>106</v>
      </c>
      <c r="F61" s="346"/>
      <c r="G61" s="346"/>
      <c r="H61" s="346"/>
      <c r="I61" s="346"/>
      <c r="J61" s="150"/>
      <c r="K61" s="346" t="s">
        <v>1105</v>
      </c>
      <c r="L61" s="346"/>
      <c r="M61" s="346"/>
      <c r="N61" s="346"/>
      <c r="O61" s="346"/>
      <c r="P61" s="346"/>
      <c r="Q61" s="346"/>
      <c r="R61" s="346"/>
      <c r="S61" s="346"/>
      <c r="T61" s="346"/>
      <c r="U61" s="346"/>
      <c r="V61" s="346"/>
      <c r="W61" s="346"/>
      <c r="X61" s="346"/>
      <c r="Y61" s="346"/>
      <c r="Z61" s="346"/>
      <c r="AA61" s="346"/>
      <c r="AB61" s="346"/>
      <c r="AC61" s="346"/>
      <c r="AD61" s="346"/>
      <c r="AE61" s="346"/>
      <c r="AF61" s="346"/>
      <c r="AG61" s="338">
        <f>'03B - Stlačený vzduch'!J29</f>
        <v>0</v>
      </c>
      <c r="AH61" s="339"/>
      <c r="AI61" s="339"/>
      <c r="AJ61" s="339"/>
      <c r="AK61" s="339"/>
      <c r="AL61" s="339"/>
      <c r="AM61" s="339"/>
      <c r="AN61" s="338">
        <f t="shared" si="0"/>
        <v>0</v>
      </c>
      <c r="AO61" s="339"/>
      <c r="AP61" s="339"/>
      <c r="AQ61" s="323" t="s">
        <v>87</v>
      </c>
      <c r="AR61" s="322"/>
      <c r="AS61" s="330">
        <v>0</v>
      </c>
      <c r="AT61" s="331">
        <f t="shared" si="1"/>
        <v>0</v>
      </c>
      <c r="AU61" s="332">
        <f>'03B - Stlačený vzduch'!P82</f>
        <v>0</v>
      </c>
      <c r="AV61" s="331">
        <f>'03B - Stlačený vzduch'!J32</f>
        <v>0</v>
      </c>
      <c r="AW61" s="331">
        <f>'03B - Stlačený vzduch'!J33</f>
        <v>0</v>
      </c>
      <c r="AX61" s="331">
        <f>'03B - Stlačený vzduch'!J34</f>
        <v>0</v>
      </c>
      <c r="AY61" s="331">
        <f>'03B - Stlačený vzduch'!J35</f>
        <v>0</v>
      </c>
      <c r="AZ61" s="331">
        <f>'03B - Stlačený vzduch'!F32</f>
        <v>0</v>
      </c>
      <c r="BA61" s="331">
        <f>'03B - Stlačený vzduch'!F33</f>
        <v>0</v>
      </c>
      <c r="BB61" s="331">
        <f>'03B - Stlačený vzduch'!F34</f>
        <v>0</v>
      </c>
      <c r="BC61" s="331">
        <f>'03B - Stlačený vzduch'!F35</f>
        <v>0</v>
      </c>
      <c r="BD61" s="333">
        <f>'03B - Stlačený vzduch'!F36</f>
        <v>0</v>
      </c>
      <c r="BT61" s="329" t="s">
        <v>81</v>
      </c>
      <c r="BV61" s="329" t="s">
        <v>73</v>
      </c>
      <c r="BW61" s="329" t="s">
        <v>107</v>
      </c>
      <c r="BX61" s="329" t="s">
        <v>103</v>
      </c>
      <c r="CL61" s="329" t="s">
        <v>5</v>
      </c>
    </row>
    <row r="62" spans="2:44" s="271" customFormat="1" ht="30" customHeight="1">
      <c r="B62" s="103"/>
      <c r="AR62" s="103"/>
    </row>
    <row r="63" spans="2:44" s="271" customFormat="1" ht="6.95" customHeight="1">
      <c r="B63" s="127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03"/>
    </row>
  </sheetData>
  <sheetProtection password="DBD7" sheet="1" objects="1" scenarios="1" selectLockedCells="1"/>
  <mergeCells count="77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AS46:AT48"/>
    <mergeCell ref="C49:G49"/>
    <mergeCell ref="I49:AF49"/>
    <mergeCell ref="AG49:AM49"/>
    <mergeCell ref="AN49:AP49"/>
    <mergeCell ref="D52:H52"/>
    <mergeCell ref="J52:AF52"/>
    <mergeCell ref="AN53:AP53"/>
    <mergeCell ref="AG53:AM53"/>
    <mergeCell ref="D53:H53"/>
    <mergeCell ref="J53:AF53"/>
    <mergeCell ref="E54:I54"/>
    <mergeCell ref="K54:AF54"/>
    <mergeCell ref="AN55:AP55"/>
    <mergeCell ref="AG55:AM55"/>
    <mergeCell ref="E55:I55"/>
    <mergeCell ref="K55:AF55"/>
    <mergeCell ref="E56:I56"/>
    <mergeCell ref="K56:AF56"/>
    <mergeCell ref="AN57:AP57"/>
    <mergeCell ref="AG57:AM57"/>
    <mergeCell ref="E57:I57"/>
    <mergeCell ref="K57:AF57"/>
    <mergeCell ref="E58:I58"/>
    <mergeCell ref="K58:AF58"/>
    <mergeCell ref="AN59:AP59"/>
    <mergeCell ref="AG59:AM59"/>
    <mergeCell ref="D59:H59"/>
    <mergeCell ref="J59:AF59"/>
    <mergeCell ref="E60:I60"/>
    <mergeCell ref="K60:AF60"/>
    <mergeCell ref="AN61:AP61"/>
    <mergeCell ref="AG61:AM61"/>
    <mergeCell ref="E61:I61"/>
    <mergeCell ref="K61:AF61"/>
    <mergeCell ref="AG51:AM51"/>
    <mergeCell ref="AN51:AP51"/>
    <mergeCell ref="AR2:BE2"/>
    <mergeCell ref="AN60:AP60"/>
    <mergeCell ref="AG60:AM60"/>
    <mergeCell ref="AN58:AP58"/>
    <mergeCell ref="AG58:AM58"/>
    <mergeCell ref="AN56:AP56"/>
    <mergeCell ref="AG56:AM56"/>
    <mergeCell ref="AN54:AP54"/>
    <mergeCell ref="AG54:AM54"/>
    <mergeCell ref="AN52:AP52"/>
    <mergeCell ref="AG52:AM52"/>
    <mergeCell ref="L42:AO42"/>
    <mergeCell ref="AM44:AN44"/>
    <mergeCell ref="AM46:AP46"/>
  </mergeCells>
  <hyperlinks>
    <hyperlink ref="K1:S1" location="C2" display="1) Rekapitulace stavby"/>
    <hyperlink ref="W1:AI1" location="C51" display="2) Rekapitulace objektů stavby a soupisů prací"/>
    <hyperlink ref="A52" location="'01 - Stavební část'!C2" display="/"/>
    <hyperlink ref="A54" location="'02A - Úprava rozvaděče RMS'!C2" display="/"/>
    <hyperlink ref="A55" location="'02B -  Úprava rozvaděče R1,1'!C2" display="/"/>
    <hyperlink ref="A56" location="'02C - Motorové_obvody'!C2" display="/"/>
    <hyperlink ref="A57" location="'02D - Slaboproudé instalace'!C2" display="/"/>
    <hyperlink ref="A58" location="'02E - ostatní'!C2" display="/"/>
    <hyperlink ref="A60" location="'03A - Vzduchotechnika'!C2" display="/"/>
    <hyperlink ref="A61" location="'03B - Stlašený vzduch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8" customWidth="1"/>
    <col min="2" max="2" width="1.66796875" style="8" customWidth="1"/>
    <col min="3" max="4" width="5" style="8" customWidth="1"/>
    <col min="5" max="5" width="11.66015625" style="8" customWidth="1"/>
    <col min="6" max="6" width="9.16015625" style="8" customWidth="1"/>
    <col min="7" max="7" width="5" style="8" customWidth="1"/>
    <col min="8" max="8" width="77.83203125" style="8" customWidth="1"/>
    <col min="9" max="10" width="20" style="8" customWidth="1"/>
    <col min="11" max="11" width="1.66796875" style="8" customWidth="1"/>
  </cols>
  <sheetData>
    <row r="1" ht="37.5" customHeight="1"/>
    <row r="2" spans="2:11" ht="7.5" customHeight="1">
      <c r="B2" s="9"/>
      <c r="C2" s="10"/>
      <c r="D2" s="10"/>
      <c r="E2" s="10"/>
      <c r="F2" s="10"/>
      <c r="G2" s="10"/>
      <c r="H2" s="10"/>
      <c r="I2" s="10"/>
      <c r="J2" s="10"/>
      <c r="K2" s="11"/>
    </row>
    <row r="3" spans="2:11" s="1" customFormat="1" ht="45" customHeight="1">
      <c r="B3" s="12"/>
      <c r="C3" s="384" t="s">
        <v>924</v>
      </c>
      <c r="D3" s="384"/>
      <c r="E3" s="384"/>
      <c r="F3" s="384"/>
      <c r="G3" s="384"/>
      <c r="H3" s="384"/>
      <c r="I3" s="384"/>
      <c r="J3" s="384"/>
      <c r="K3" s="13"/>
    </row>
    <row r="4" spans="2:11" ht="25.5" customHeight="1">
      <c r="B4" s="14"/>
      <c r="C4" s="385" t="s">
        <v>925</v>
      </c>
      <c r="D4" s="385"/>
      <c r="E4" s="385"/>
      <c r="F4" s="385"/>
      <c r="G4" s="385"/>
      <c r="H4" s="385"/>
      <c r="I4" s="385"/>
      <c r="J4" s="385"/>
      <c r="K4" s="15"/>
    </row>
    <row r="5" spans="2:11" ht="5.25" customHeight="1">
      <c r="B5" s="14"/>
      <c r="C5" s="16"/>
      <c r="D5" s="16"/>
      <c r="E5" s="16"/>
      <c r="F5" s="16"/>
      <c r="G5" s="16"/>
      <c r="H5" s="16"/>
      <c r="I5" s="16"/>
      <c r="J5" s="16"/>
      <c r="K5" s="15"/>
    </row>
    <row r="6" spans="2:11" ht="15" customHeight="1">
      <c r="B6" s="14"/>
      <c r="C6" s="386" t="s">
        <v>926</v>
      </c>
      <c r="D6" s="386"/>
      <c r="E6" s="386"/>
      <c r="F6" s="386"/>
      <c r="G6" s="386"/>
      <c r="H6" s="386"/>
      <c r="I6" s="386"/>
      <c r="J6" s="386"/>
      <c r="K6" s="15"/>
    </row>
    <row r="7" spans="2:11" ht="15" customHeight="1">
      <c r="B7" s="18"/>
      <c r="C7" s="386" t="s">
        <v>927</v>
      </c>
      <c r="D7" s="386"/>
      <c r="E7" s="386"/>
      <c r="F7" s="386"/>
      <c r="G7" s="386"/>
      <c r="H7" s="386"/>
      <c r="I7" s="386"/>
      <c r="J7" s="386"/>
      <c r="K7" s="15"/>
    </row>
    <row r="8" spans="2:11" ht="12.75" customHeight="1">
      <c r="B8" s="18"/>
      <c r="C8" s="17"/>
      <c r="D8" s="17"/>
      <c r="E8" s="17"/>
      <c r="F8" s="17"/>
      <c r="G8" s="17"/>
      <c r="H8" s="17"/>
      <c r="I8" s="17"/>
      <c r="J8" s="17"/>
      <c r="K8" s="15"/>
    </row>
    <row r="9" spans="2:11" ht="15" customHeight="1">
      <c r="B9" s="18"/>
      <c r="C9" s="386" t="s">
        <v>928</v>
      </c>
      <c r="D9" s="386"/>
      <c r="E9" s="386"/>
      <c r="F9" s="386"/>
      <c r="G9" s="386"/>
      <c r="H9" s="386"/>
      <c r="I9" s="386"/>
      <c r="J9" s="386"/>
      <c r="K9" s="15"/>
    </row>
    <row r="10" spans="2:11" ht="15" customHeight="1">
      <c r="B10" s="18"/>
      <c r="C10" s="17"/>
      <c r="D10" s="386" t="s">
        <v>929</v>
      </c>
      <c r="E10" s="386"/>
      <c r="F10" s="386"/>
      <c r="G10" s="386"/>
      <c r="H10" s="386"/>
      <c r="I10" s="386"/>
      <c r="J10" s="386"/>
      <c r="K10" s="15"/>
    </row>
    <row r="11" spans="2:11" ht="15" customHeight="1">
      <c r="B11" s="18"/>
      <c r="C11" s="19"/>
      <c r="D11" s="386" t="s">
        <v>930</v>
      </c>
      <c r="E11" s="386"/>
      <c r="F11" s="386"/>
      <c r="G11" s="386"/>
      <c r="H11" s="386"/>
      <c r="I11" s="386"/>
      <c r="J11" s="386"/>
      <c r="K11" s="15"/>
    </row>
    <row r="12" spans="2:11" ht="12.75" customHeight="1">
      <c r="B12" s="18"/>
      <c r="C12" s="19"/>
      <c r="D12" s="19"/>
      <c r="E12" s="19"/>
      <c r="F12" s="19"/>
      <c r="G12" s="19"/>
      <c r="H12" s="19"/>
      <c r="I12" s="19"/>
      <c r="J12" s="19"/>
      <c r="K12" s="15"/>
    </row>
    <row r="13" spans="2:11" ht="15" customHeight="1">
      <c r="B13" s="18"/>
      <c r="C13" s="19"/>
      <c r="D13" s="386" t="s">
        <v>931</v>
      </c>
      <c r="E13" s="386"/>
      <c r="F13" s="386"/>
      <c r="G13" s="386"/>
      <c r="H13" s="386"/>
      <c r="I13" s="386"/>
      <c r="J13" s="386"/>
      <c r="K13" s="15"/>
    </row>
    <row r="14" spans="2:11" ht="15" customHeight="1">
      <c r="B14" s="18"/>
      <c r="C14" s="19"/>
      <c r="D14" s="386" t="s">
        <v>932</v>
      </c>
      <c r="E14" s="386"/>
      <c r="F14" s="386"/>
      <c r="G14" s="386"/>
      <c r="H14" s="386"/>
      <c r="I14" s="386"/>
      <c r="J14" s="386"/>
      <c r="K14" s="15"/>
    </row>
    <row r="15" spans="2:11" ht="15" customHeight="1">
      <c r="B15" s="18"/>
      <c r="C15" s="19"/>
      <c r="D15" s="386" t="s">
        <v>933</v>
      </c>
      <c r="E15" s="386"/>
      <c r="F15" s="386"/>
      <c r="G15" s="386"/>
      <c r="H15" s="386"/>
      <c r="I15" s="386"/>
      <c r="J15" s="386"/>
      <c r="K15" s="15"/>
    </row>
    <row r="16" spans="2:11" ht="15" customHeight="1">
      <c r="B16" s="18"/>
      <c r="C16" s="19"/>
      <c r="D16" s="19"/>
      <c r="E16" s="20" t="s">
        <v>78</v>
      </c>
      <c r="F16" s="386" t="s">
        <v>934</v>
      </c>
      <c r="G16" s="386"/>
      <c r="H16" s="386"/>
      <c r="I16" s="386"/>
      <c r="J16" s="386"/>
      <c r="K16" s="15"/>
    </row>
    <row r="17" spans="2:11" ht="15" customHeight="1">
      <c r="B17" s="18"/>
      <c r="C17" s="19"/>
      <c r="D17" s="19"/>
      <c r="E17" s="20" t="s">
        <v>935</v>
      </c>
      <c r="F17" s="386" t="s">
        <v>936</v>
      </c>
      <c r="G17" s="386"/>
      <c r="H17" s="386"/>
      <c r="I17" s="386"/>
      <c r="J17" s="386"/>
      <c r="K17" s="15"/>
    </row>
    <row r="18" spans="2:11" ht="15" customHeight="1">
      <c r="B18" s="18"/>
      <c r="C18" s="19"/>
      <c r="D18" s="19"/>
      <c r="E18" s="20" t="s">
        <v>937</v>
      </c>
      <c r="F18" s="386" t="s">
        <v>938</v>
      </c>
      <c r="G18" s="386"/>
      <c r="H18" s="386"/>
      <c r="I18" s="386"/>
      <c r="J18" s="386"/>
      <c r="K18" s="15"/>
    </row>
    <row r="19" spans="2:11" ht="15" customHeight="1">
      <c r="B19" s="18"/>
      <c r="C19" s="19"/>
      <c r="D19" s="19"/>
      <c r="E19" s="20" t="s">
        <v>939</v>
      </c>
      <c r="F19" s="386" t="s">
        <v>940</v>
      </c>
      <c r="G19" s="386"/>
      <c r="H19" s="386"/>
      <c r="I19" s="386"/>
      <c r="J19" s="386"/>
      <c r="K19" s="15"/>
    </row>
    <row r="20" spans="2:11" ht="15" customHeight="1">
      <c r="B20" s="18"/>
      <c r="C20" s="19"/>
      <c r="D20" s="19"/>
      <c r="E20" s="20" t="s">
        <v>941</v>
      </c>
      <c r="F20" s="386" t="s">
        <v>942</v>
      </c>
      <c r="G20" s="386"/>
      <c r="H20" s="386"/>
      <c r="I20" s="386"/>
      <c r="J20" s="386"/>
      <c r="K20" s="15"/>
    </row>
    <row r="21" spans="2:11" ht="15" customHeight="1">
      <c r="B21" s="18"/>
      <c r="C21" s="19"/>
      <c r="D21" s="19"/>
      <c r="E21" s="20" t="s">
        <v>87</v>
      </c>
      <c r="F21" s="386" t="s">
        <v>943</v>
      </c>
      <c r="G21" s="386"/>
      <c r="H21" s="386"/>
      <c r="I21" s="386"/>
      <c r="J21" s="386"/>
      <c r="K21" s="15"/>
    </row>
    <row r="22" spans="2:11" ht="12.75" customHeight="1">
      <c r="B22" s="18"/>
      <c r="C22" s="19"/>
      <c r="D22" s="19"/>
      <c r="E22" s="19"/>
      <c r="F22" s="19"/>
      <c r="G22" s="19"/>
      <c r="H22" s="19"/>
      <c r="I22" s="19"/>
      <c r="J22" s="19"/>
      <c r="K22" s="15"/>
    </row>
    <row r="23" spans="2:11" ht="15" customHeight="1">
      <c r="B23" s="18"/>
      <c r="C23" s="386" t="s">
        <v>944</v>
      </c>
      <c r="D23" s="386"/>
      <c r="E23" s="386"/>
      <c r="F23" s="386"/>
      <c r="G23" s="386"/>
      <c r="H23" s="386"/>
      <c r="I23" s="386"/>
      <c r="J23" s="386"/>
      <c r="K23" s="15"/>
    </row>
    <row r="24" spans="2:11" ht="15" customHeight="1">
      <c r="B24" s="18"/>
      <c r="C24" s="386" t="s">
        <v>945</v>
      </c>
      <c r="D24" s="386"/>
      <c r="E24" s="386"/>
      <c r="F24" s="386"/>
      <c r="G24" s="386"/>
      <c r="H24" s="386"/>
      <c r="I24" s="386"/>
      <c r="J24" s="386"/>
      <c r="K24" s="15"/>
    </row>
    <row r="25" spans="2:11" ht="15" customHeight="1">
      <c r="B25" s="18"/>
      <c r="C25" s="17"/>
      <c r="D25" s="386" t="s">
        <v>946</v>
      </c>
      <c r="E25" s="386"/>
      <c r="F25" s="386"/>
      <c r="G25" s="386"/>
      <c r="H25" s="386"/>
      <c r="I25" s="386"/>
      <c r="J25" s="386"/>
      <c r="K25" s="15"/>
    </row>
    <row r="26" spans="2:11" ht="15" customHeight="1">
      <c r="B26" s="18"/>
      <c r="C26" s="19"/>
      <c r="D26" s="386" t="s">
        <v>947</v>
      </c>
      <c r="E26" s="386"/>
      <c r="F26" s="386"/>
      <c r="G26" s="386"/>
      <c r="H26" s="386"/>
      <c r="I26" s="386"/>
      <c r="J26" s="386"/>
      <c r="K26" s="15"/>
    </row>
    <row r="27" spans="2:11" ht="12.75" customHeight="1">
      <c r="B27" s="18"/>
      <c r="C27" s="19"/>
      <c r="D27" s="19"/>
      <c r="E27" s="19"/>
      <c r="F27" s="19"/>
      <c r="G27" s="19"/>
      <c r="H27" s="19"/>
      <c r="I27" s="19"/>
      <c r="J27" s="19"/>
      <c r="K27" s="15"/>
    </row>
    <row r="28" spans="2:11" ht="15" customHeight="1">
      <c r="B28" s="18"/>
      <c r="C28" s="19"/>
      <c r="D28" s="386" t="s">
        <v>948</v>
      </c>
      <c r="E28" s="386"/>
      <c r="F28" s="386"/>
      <c r="G28" s="386"/>
      <c r="H28" s="386"/>
      <c r="I28" s="386"/>
      <c r="J28" s="386"/>
      <c r="K28" s="15"/>
    </row>
    <row r="29" spans="2:11" ht="15" customHeight="1">
      <c r="B29" s="18"/>
      <c r="C29" s="19"/>
      <c r="D29" s="386" t="s">
        <v>949</v>
      </c>
      <c r="E29" s="386"/>
      <c r="F29" s="386"/>
      <c r="G29" s="386"/>
      <c r="H29" s="386"/>
      <c r="I29" s="386"/>
      <c r="J29" s="386"/>
      <c r="K29" s="15"/>
    </row>
    <row r="30" spans="2:11" ht="12.75" customHeight="1">
      <c r="B30" s="18"/>
      <c r="C30" s="19"/>
      <c r="D30" s="19"/>
      <c r="E30" s="19"/>
      <c r="F30" s="19"/>
      <c r="G30" s="19"/>
      <c r="H30" s="19"/>
      <c r="I30" s="19"/>
      <c r="J30" s="19"/>
      <c r="K30" s="15"/>
    </row>
    <row r="31" spans="2:11" ht="15" customHeight="1">
      <c r="B31" s="18"/>
      <c r="C31" s="19"/>
      <c r="D31" s="386" t="s">
        <v>950</v>
      </c>
      <c r="E31" s="386"/>
      <c r="F31" s="386"/>
      <c r="G31" s="386"/>
      <c r="H31" s="386"/>
      <c r="I31" s="386"/>
      <c r="J31" s="386"/>
      <c r="K31" s="15"/>
    </row>
    <row r="32" spans="2:11" ht="15" customHeight="1">
      <c r="B32" s="18"/>
      <c r="C32" s="19"/>
      <c r="D32" s="386" t="s">
        <v>951</v>
      </c>
      <c r="E32" s="386"/>
      <c r="F32" s="386"/>
      <c r="G32" s="386"/>
      <c r="H32" s="386"/>
      <c r="I32" s="386"/>
      <c r="J32" s="386"/>
      <c r="K32" s="15"/>
    </row>
    <row r="33" spans="2:11" ht="15" customHeight="1">
      <c r="B33" s="18"/>
      <c r="C33" s="19"/>
      <c r="D33" s="386" t="s">
        <v>952</v>
      </c>
      <c r="E33" s="386"/>
      <c r="F33" s="386"/>
      <c r="G33" s="386"/>
      <c r="H33" s="386"/>
      <c r="I33" s="386"/>
      <c r="J33" s="386"/>
      <c r="K33" s="15"/>
    </row>
    <row r="34" spans="2:11" ht="15" customHeight="1">
      <c r="B34" s="18"/>
      <c r="C34" s="19"/>
      <c r="D34" s="17"/>
      <c r="E34" s="21" t="s">
        <v>144</v>
      </c>
      <c r="F34" s="17"/>
      <c r="G34" s="386" t="s">
        <v>953</v>
      </c>
      <c r="H34" s="386"/>
      <c r="I34" s="386"/>
      <c r="J34" s="386"/>
      <c r="K34" s="15"/>
    </row>
    <row r="35" spans="2:11" ht="30.75" customHeight="1">
      <c r="B35" s="18"/>
      <c r="C35" s="19"/>
      <c r="D35" s="17"/>
      <c r="E35" s="21" t="s">
        <v>954</v>
      </c>
      <c r="F35" s="17"/>
      <c r="G35" s="386" t="s">
        <v>955</v>
      </c>
      <c r="H35" s="386"/>
      <c r="I35" s="386"/>
      <c r="J35" s="386"/>
      <c r="K35" s="15"/>
    </row>
    <row r="36" spans="2:11" ht="15" customHeight="1">
      <c r="B36" s="18"/>
      <c r="C36" s="19"/>
      <c r="D36" s="17"/>
      <c r="E36" s="21" t="s">
        <v>52</v>
      </c>
      <c r="F36" s="17"/>
      <c r="G36" s="386" t="s">
        <v>956</v>
      </c>
      <c r="H36" s="386"/>
      <c r="I36" s="386"/>
      <c r="J36" s="386"/>
      <c r="K36" s="15"/>
    </row>
    <row r="37" spans="2:11" ht="15" customHeight="1">
      <c r="B37" s="18"/>
      <c r="C37" s="19"/>
      <c r="D37" s="17"/>
      <c r="E37" s="21" t="s">
        <v>145</v>
      </c>
      <c r="F37" s="17"/>
      <c r="G37" s="386" t="s">
        <v>957</v>
      </c>
      <c r="H37" s="386"/>
      <c r="I37" s="386"/>
      <c r="J37" s="386"/>
      <c r="K37" s="15"/>
    </row>
    <row r="38" spans="2:11" ht="15" customHeight="1">
      <c r="B38" s="18"/>
      <c r="C38" s="19"/>
      <c r="D38" s="17"/>
      <c r="E38" s="21" t="s">
        <v>146</v>
      </c>
      <c r="F38" s="17"/>
      <c r="G38" s="386" t="s">
        <v>958</v>
      </c>
      <c r="H38" s="386"/>
      <c r="I38" s="386"/>
      <c r="J38" s="386"/>
      <c r="K38" s="15"/>
    </row>
    <row r="39" spans="2:11" ht="15" customHeight="1">
      <c r="B39" s="18"/>
      <c r="C39" s="19"/>
      <c r="D39" s="17"/>
      <c r="E39" s="21" t="s">
        <v>147</v>
      </c>
      <c r="F39" s="17"/>
      <c r="G39" s="386" t="s">
        <v>959</v>
      </c>
      <c r="H39" s="386"/>
      <c r="I39" s="386"/>
      <c r="J39" s="386"/>
      <c r="K39" s="15"/>
    </row>
    <row r="40" spans="2:11" ht="15" customHeight="1">
      <c r="B40" s="18"/>
      <c r="C40" s="19"/>
      <c r="D40" s="17"/>
      <c r="E40" s="21" t="s">
        <v>960</v>
      </c>
      <c r="F40" s="17"/>
      <c r="G40" s="386" t="s">
        <v>961</v>
      </c>
      <c r="H40" s="386"/>
      <c r="I40" s="386"/>
      <c r="J40" s="386"/>
      <c r="K40" s="15"/>
    </row>
    <row r="41" spans="2:11" ht="15" customHeight="1">
      <c r="B41" s="18"/>
      <c r="C41" s="19"/>
      <c r="D41" s="17"/>
      <c r="E41" s="21"/>
      <c r="F41" s="17"/>
      <c r="G41" s="386" t="s">
        <v>962</v>
      </c>
      <c r="H41" s="386"/>
      <c r="I41" s="386"/>
      <c r="J41" s="386"/>
      <c r="K41" s="15"/>
    </row>
    <row r="42" spans="2:11" ht="15" customHeight="1">
      <c r="B42" s="18"/>
      <c r="C42" s="19"/>
      <c r="D42" s="17"/>
      <c r="E42" s="21" t="s">
        <v>963</v>
      </c>
      <c r="F42" s="17"/>
      <c r="G42" s="386" t="s">
        <v>964</v>
      </c>
      <c r="H42" s="386"/>
      <c r="I42" s="386"/>
      <c r="J42" s="386"/>
      <c r="K42" s="15"/>
    </row>
    <row r="43" spans="2:11" ht="15" customHeight="1">
      <c r="B43" s="18"/>
      <c r="C43" s="19"/>
      <c r="D43" s="17"/>
      <c r="E43" s="21" t="s">
        <v>149</v>
      </c>
      <c r="F43" s="17"/>
      <c r="G43" s="386" t="s">
        <v>965</v>
      </c>
      <c r="H43" s="386"/>
      <c r="I43" s="386"/>
      <c r="J43" s="386"/>
      <c r="K43" s="15"/>
    </row>
    <row r="44" spans="2:11" ht="12.75" customHeight="1">
      <c r="B44" s="18"/>
      <c r="C44" s="19"/>
      <c r="D44" s="17"/>
      <c r="E44" s="17"/>
      <c r="F44" s="17"/>
      <c r="G44" s="17"/>
      <c r="H44" s="17"/>
      <c r="I44" s="17"/>
      <c r="J44" s="17"/>
      <c r="K44" s="15"/>
    </row>
    <row r="45" spans="2:11" ht="15" customHeight="1">
      <c r="B45" s="18"/>
      <c r="C45" s="19"/>
      <c r="D45" s="386" t="s">
        <v>966</v>
      </c>
      <c r="E45" s="386"/>
      <c r="F45" s="386"/>
      <c r="G45" s="386"/>
      <c r="H45" s="386"/>
      <c r="I45" s="386"/>
      <c r="J45" s="386"/>
      <c r="K45" s="15"/>
    </row>
    <row r="46" spans="2:11" ht="15" customHeight="1">
      <c r="B46" s="18"/>
      <c r="C46" s="19"/>
      <c r="D46" s="19"/>
      <c r="E46" s="386" t="s">
        <v>967</v>
      </c>
      <c r="F46" s="386"/>
      <c r="G46" s="386"/>
      <c r="H46" s="386"/>
      <c r="I46" s="386"/>
      <c r="J46" s="386"/>
      <c r="K46" s="15"/>
    </row>
    <row r="47" spans="2:11" ht="15" customHeight="1">
      <c r="B47" s="18"/>
      <c r="C47" s="19"/>
      <c r="D47" s="19"/>
      <c r="E47" s="386" t="s">
        <v>968</v>
      </c>
      <c r="F47" s="386"/>
      <c r="G47" s="386"/>
      <c r="H47" s="386"/>
      <c r="I47" s="386"/>
      <c r="J47" s="386"/>
      <c r="K47" s="15"/>
    </row>
    <row r="48" spans="2:11" ht="15" customHeight="1">
      <c r="B48" s="18"/>
      <c r="C48" s="19"/>
      <c r="D48" s="19"/>
      <c r="E48" s="386" t="s">
        <v>969</v>
      </c>
      <c r="F48" s="386"/>
      <c r="G48" s="386"/>
      <c r="H48" s="386"/>
      <c r="I48" s="386"/>
      <c r="J48" s="386"/>
      <c r="K48" s="15"/>
    </row>
    <row r="49" spans="2:11" ht="15" customHeight="1">
      <c r="B49" s="18"/>
      <c r="C49" s="19"/>
      <c r="D49" s="386" t="s">
        <v>970</v>
      </c>
      <c r="E49" s="386"/>
      <c r="F49" s="386"/>
      <c r="G49" s="386"/>
      <c r="H49" s="386"/>
      <c r="I49" s="386"/>
      <c r="J49" s="386"/>
      <c r="K49" s="15"/>
    </row>
    <row r="50" spans="2:11" ht="25.5" customHeight="1">
      <c r="B50" s="14"/>
      <c r="C50" s="385" t="s">
        <v>971</v>
      </c>
      <c r="D50" s="385"/>
      <c r="E50" s="385"/>
      <c r="F50" s="385"/>
      <c r="G50" s="385"/>
      <c r="H50" s="385"/>
      <c r="I50" s="385"/>
      <c r="J50" s="385"/>
      <c r="K50" s="15"/>
    </row>
    <row r="51" spans="2:11" ht="5.25" customHeight="1">
      <c r="B51" s="14"/>
      <c r="C51" s="16"/>
      <c r="D51" s="16"/>
      <c r="E51" s="16"/>
      <c r="F51" s="16"/>
      <c r="G51" s="16"/>
      <c r="H51" s="16"/>
      <c r="I51" s="16"/>
      <c r="J51" s="16"/>
      <c r="K51" s="15"/>
    </row>
    <row r="52" spans="2:11" ht="15" customHeight="1">
      <c r="B52" s="14"/>
      <c r="C52" s="386" t="s">
        <v>972</v>
      </c>
      <c r="D52" s="386"/>
      <c r="E52" s="386"/>
      <c r="F52" s="386"/>
      <c r="G52" s="386"/>
      <c r="H52" s="386"/>
      <c r="I52" s="386"/>
      <c r="J52" s="386"/>
      <c r="K52" s="15"/>
    </row>
    <row r="53" spans="2:11" ht="15" customHeight="1">
      <c r="B53" s="14"/>
      <c r="C53" s="386" t="s">
        <v>973</v>
      </c>
      <c r="D53" s="386"/>
      <c r="E53" s="386"/>
      <c r="F53" s="386"/>
      <c r="G53" s="386"/>
      <c r="H53" s="386"/>
      <c r="I53" s="386"/>
      <c r="J53" s="386"/>
      <c r="K53" s="15"/>
    </row>
    <row r="54" spans="2:11" ht="12.75" customHeight="1">
      <c r="B54" s="14"/>
      <c r="C54" s="17"/>
      <c r="D54" s="17"/>
      <c r="E54" s="17"/>
      <c r="F54" s="17"/>
      <c r="G54" s="17"/>
      <c r="H54" s="17"/>
      <c r="I54" s="17"/>
      <c r="J54" s="17"/>
      <c r="K54" s="15"/>
    </row>
    <row r="55" spans="2:11" ht="15" customHeight="1">
      <c r="B55" s="14"/>
      <c r="C55" s="386" t="s">
        <v>974</v>
      </c>
      <c r="D55" s="386"/>
      <c r="E55" s="386"/>
      <c r="F55" s="386"/>
      <c r="G55" s="386"/>
      <c r="H55" s="386"/>
      <c r="I55" s="386"/>
      <c r="J55" s="386"/>
      <c r="K55" s="15"/>
    </row>
    <row r="56" spans="2:11" ht="15" customHeight="1">
      <c r="B56" s="14"/>
      <c r="C56" s="19"/>
      <c r="D56" s="386" t="s">
        <v>975</v>
      </c>
      <c r="E56" s="386"/>
      <c r="F56" s="386"/>
      <c r="G56" s="386"/>
      <c r="H56" s="386"/>
      <c r="I56" s="386"/>
      <c r="J56" s="386"/>
      <c r="K56" s="15"/>
    </row>
    <row r="57" spans="2:11" ht="15" customHeight="1">
      <c r="B57" s="14"/>
      <c r="C57" s="19"/>
      <c r="D57" s="386" t="s">
        <v>976</v>
      </c>
      <c r="E57" s="386"/>
      <c r="F57" s="386"/>
      <c r="G57" s="386"/>
      <c r="H57" s="386"/>
      <c r="I57" s="386"/>
      <c r="J57" s="386"/>
      <c r="K57" s="15"/>
    </row>
    <row r="58" spans="2:11" ht="15" customHeight="1">
      <c r="B58" s="14"/>
      <c r="C58" s="19"/>
      <c r="D58" s="386" t="s">
        <v>977</v>
      </c>
      <c r="E58" s="386"/>
      <c r="F58" s="386"/>
      <c r="G58" s="386"/>
      <c r="H58" s="386"/>
      <c r="I58" s="386"/>
      <c r="J58" s="386"/>
      <c r="K58" s="15"/>
    </row>
    <row r="59" spans="2:11" ht="15" customHeight="1">
      <c r="B59" s="14"/>
      <c r="C59" s="19"/>
      <c r="D59" s="386" t="s">
        <v>978</v>
      </c>
      <c r="E59" s="386"/>
      <c r="F59" s="386"/>
      <c r="G59" s="386"/>
      <c r="H59" s="386"/>
      <c r="I59" s="386"/>
      <c r="J59" s="386"/>
      <c r="K59" s="15"/>
    </row>
    <row r="60" spans="2:11" ht="15" customHeight="1">
      <c r="B60" s="14"/>
      <c r="C60" s="19"/>
      <c r="D60" s="388" t="s">
        <v>979</v>
      </c>
      <c r="E60" s="388"/>
      <c r="F60" s="388"/>
      <c r="G60" s="388"/>
      <c r="H60" s="388"/>
      <c r="I60" s="388"/>
      <c r="J60" s="388"/>
      <c r="K60" s="15"/>
    </row>
    <row r="61" spans="2:11" ht="15" customHeight="1">
      <c r="B61" s="14"/>
      <c r="C61" s="19"/>
      <c r="D61" s="386" t="s">
        <v>980</v>
      </c>
      <c r="E61" s="386"/>
      <c r="F61" s="386"/>
      <c r="G61" s="386"/>
      <c r="H61" s="386"/>
      <c r="I61" s="386"/>
      <c r="J61" s="386"/>
      <c r="K61" s="15"/>
    </row>
    <row r="62" spans="2:11" ht="12.75" customHeight="1">
      <c r="B62" s="14"/>
      <c r="C62" s="19"/>
      <c r="D62" s="19"/>
      <c r="E62" s="22"/>
      <c r="F62" s="19"/>
      <c r="G62" s="19"/>
      <c r="H62" s="19"/>
      <c r="I62" s="19"/>
      <c r="J62" s="19"/>
      <c r="K62" s="15"/>
    </row>
    <row r="63" spans="2:11" ht="15" customHeight="1">
      <c r="B63" s="14"/>
      <c r="C63" s="19"/>
      <c r="D63" s="386" t="s">
        <v>981</v>
      </c>
      <c r="E63" s="386"/>
      <c r="F63" s="386"/>
      <c r="G63" s="386"/>
      <c r="H63" s="386"/>
      <c r="I63" s="386"/>
      <c r="J63" s="386"/>
      <c r="K63" s="15"/>
    </row>
    <row r="64" spans="2:11" ht="15" customHeight="1">
      <c r="B64" s="14"/>
      <c r="C64" s="19"/>
      <c r="D64" s="388" t="s">
        <v>982</v>
      </c>
      <c r="E64" s="388"/>
      <c r="F64" s="388"/>
      <c r="G64" s="388"/>
      <c r="H64" s="388"/>
      <c r="I64" s="388"/>
      <c r="J64" s="388"/>
      <c r="K64" s="15"/>
    </row>
    <row r="65" spans="2:11" ht="15" customHeight="1">
      <c r="B65" s="14"/>
      <c r="C65" s="19"/>
      <c r="D65" s="386" t="s">
        <v>983</v>
      </c>
      <c r="E65" s="386"/>
      <c r="F65" s="386"/>
      <c r="G65" s="386"/>
      <c r="H65" s="386"/>
      <c r="I65" s="386"/>
      <c r="J65" s="386"/>
      <c r="K65" s="15"/>
    </row>
    <row r="66" spans="2:11" ht="15" customHeight="1">
      <c r="B66" s="14"/>
      <c r="C66" s="19"/>
      <c r="D66" s="386" t="s">
        <v>984</v>
      </c>
      <c r="E66" s="386"/>
      <c r="F66" s="386"/>
      <c r="G66" s="386"/>
      <c r="H66" s="386"/>
      <c r="I66" s="386"/>
      <c r="J66" s="386"/>
      <c r="K66" s="15"/>
    </row>
    <row r="67" spans="2:11" ht="15" customHeight="1">
      <c r="B67" s="14"/>
      <c r="C67" s="19"/>
      <c r="D67" s="386" t="s">
        <v>985</v>
      </c>
      <c r="E67" s="386"/>
      <c r="F67" s="386"/>
      <c r="G67" s="386"/>
      <c r="H67" s="386"/>
      <c r="I67" s="386"/>
      <c r="J67" s="386"/>
      <c r="K67" s="15"/>
    </row>
    <row r="68" spans="2:11" ht="15" customHeight="1">
      <c r="B68" s="14"/>
      <c r="C68" s="19"/>
      <c r="D68" s="386" t="s">
        <v>986</v>
      </c>
      <c r="E68" s="386"/>
      <c r="F68" s="386"/>
      <c r="G68" s="386"/>
      <c r="H68" s="386"/>
      <c r="I68" s="386"/>
      <c r="J68" s="386"/>
      <c r="K68" s="15"/>
    </row>
    <row r="69" spans="2:11" ht="12.75" customHeight="1">
      <c r="B69" s="23"/>
      <c r="C69" s="24"/>
      <c r="D69" s="24"/>
      <c r="E69" s="24"/>
      <c r="F69" s="24"/>
      <c r="G69" s="24"/>
      <c r="H69" s="24"/>
      <c r="I69" s="24"/>
      <c r="J69" s="24"/>
      <c r="K69" s="25"/>
    </row>
    <row r="70" spans="2:11" ht="18.75" customHeight="1">
      <c r="B70" s="26"/>
      <c r="C70" s="26"/>
      <c r="D70" s="26"/>
      <c r="E70" s="26"/>
      <c r="F70" s="26"/>
      <c r="G70" s="26"/>
      <c r="H70" s="26"/>
      <c r="I70" s="26"/>
      <c r="J70" s="26"/>
      <c r="K70" s="27"/>
    </row>
    <row r="71" spans="2:11" ht="18.75" customHeight="1"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2:11" ht="7.5" customHeight="1">
      <c r="B72" s="28"/>
      <c r="C72" s="29"/>
      <c r="D72" s="29"/>
      <c r="E72" s="29"/>
      <c r="F72" s="29"/>
      <c r="G72" s="29"/>
      <c r="H72" s="29"/>
      <c r="I72" s="29"/>
      <c r="J72" s="29"/>
      <c r="K72" s="30"/>
    </row>
    <row r="73" spans="2:11" ht="45" customHeight="1">
      <c r="B73" s="31"/>
      <c r="C73" s="389" t="s">
        <v>112</v>
      </c>
      <c r="D73" s="389"/>
      <c r="E73" s="389"/>
      <c r="F73" s="389"/>
      <c r="G73" s="389"/>
      <c r="H73" s="389"/>
      <c r="I73" s="389"/>
      <c r="J73" s="389"/>
      <c r="K73" s="32"/>
    </row>
    <row r="74" spans="2:11" ht="17.25" customHeight="1">
      <c r="B74" s="31"/>
      <c r="C74" s="33" t="s">
        <v>987</v>
      </c>
      <c r="D74" s="33"/>
      <c r="E74" s="33"/>
      <c r="F74" s="33" t="s">
        <v>988</v>
      </c>
      <c r="G74" s="34"/>
      <c r="H74" s="33" t="s">
        <v>145</v>
      </c>
      <c r="I74" s="33" t="s">
        <v>56</v>
      </c>
      <c r="J74" s="33" t="s">
        <v>989</v>
      </c>
      <c r="K74" s="32"/>
    </row>
    <row r="75" spans="2:11" ht="17.25" customHeight="1">
      <c r="B75" s="31"/>
      <c r="C75" s="35" t="s">
        <v>990</v>
      </c>
      <c r="D75" s="35"/>
      <c r="E75" s="35"/>
      <c r="F75" s="36" t="s">
        <v>991</v>
      </c>
      <c r="G75" s="37"/>
      <c r="H75" s="35"/>
      <c r="I75" s="35"/>
      <c r="J75" s="35" t="s">
        <v>992</v>
      </c>
      <c r="K75" s="32"/>
    </row>
    <row r="76" spans="2:11" ht="5.25" customHeight="1">
      <c r="B76" s="31"/>
      <c r="C76" s="38"/>
      <c r="D76" s="38"/>
      <c r="E76" s="38"/>
      <c r="F76" s="38"/>
      <c r="G76" s="39"/>
      <c r="H76" s="38"/>
      <c r="I76" s="38"/>
      <c r="J76" s="38"/>
      <c r="K76" s="32"/>
    </row>
    <row r="77" spans="2:11" ht="15" customHeight="1">
      <c r="B77" s="31"/>
      <c r="C77" s="21" t="s">
        <v>52</v>
      </c>
      <c r="D77" s="38"/>
      <c r="E77" s="38"/>
      <c r="F77" s="40" t="s">
        <v>993</v>
      </c>
      <c r="G77" s="39"/>
      <c r="H77" s="21" t="s">
        <v>994</v>
      </c>
      <c r="I77" s="21" t="s">
        <v>995</v>
      </c>
      <c r="J77" s="21">
        <v>20</v>
      </c>
      <c r="K77" s="32"/>
    </row>
    <row r="78" spans="2:11" ht="15" customHeight="1">
      <c r="B78" s="31"/>
      <c r="C78" s="21" t="s">
        <v>996</v>
      </c>
      <c r="D78" s="21"/>
      <c r="E78" s="21"/>
      <c r="F78" s="40" t="s">
        <v>993</v>
      </c>
      <c r="G78" s="39"/>
      <c r="H78" s="21" t="s">
        <v>997</v>
      </c>
      <c r="I78" s="21" t="s">
        <v>995</v>
      </c>
      <c r="J78" s="21">
        <v>120</v>
      </c>
      <c r="K78" s="32"/>
    </row>
    <row r="79" spans="2:11" ht="15" customHeight="1">
      <c r="B79" s="41"/>
      <c r="C79" s="21" t="s">
        <v>998</v>
      </c>
      <c r="D79" s="21"/>
      <c r="E79" s="21"/>
      <c r="F79" s="40" t="s">
        <v>999</v>
      </c>
      <c r="G79" s="39"/>
      <c r="H79" s="21" t="s">
        <v>1000</v>
      </c>
      <c r="I79" s="21" t="s">
        <v>995</v>
      </c>
      <c r="J79" s="21">
        <v>50</v>
      </c>
      <c r="K79" s="32"/>
    </row>
    <row r="80" spans="2:11" ht="15" customHeight="1">
      <c r="B80" s="41"/>
      <c r="C80" s="21" t="s">
        <v>1001</v>
      </c>
      <c r="D80" s="21"/>
      <c r="E80" s="21"/>
      <c r="F80" s="40" t="s">
        <v>993</v>
      </c>
      <c r="G80" s="39"/>
      <c r="H80" s="21" t="s">
        <v>1002</v>
      </c>
      <c r="I80" s="21" t="s">
        <v>1003</v>
      </c>
      <c r="J80" s="21"/>
      <c r="K80" s="32"/>
    </row>
    <row r="81" spans="2:11" ht="15" customHeight="1">
      <c r="B81" s="41"/>
      <c r="C81" s="42" t="s">
        <v>1004</v>
      </c>
      <c r="D81" s="42"/>
      <c r="E81" s="42"/>
      <c r="F81" s="43" t="s">
        <v>999</v>
      </c>
      <c r="G81" s="42"/>
      <c r="H81" s="42" t="s">
        <v>1005</v>
      </c>
      <c r="I81" s="42" t="s">
        <v>995</v>
      </c>
      <c r="J81" s="42">
        <v>15</v>
      </c>
      <c r="K81" s="32"/>
    </row>
    <row r="82" spans="2:11" ht="15" customHeight="1">
      <c r="B82" s="41"/>
      <c r="C82" s="42" t="s">
        <v>1006</v>
      </c>
      <c r="D82" s="42"/>
      <c r="E82" s="42"/>
      <c r="F82" s="43" t="s">
        <v>999</v>
      </c>
      <c r="G82" s="42"/>
      <c r="H82" s="42" t="s">
        <v>1007</v>
      </c>
      <c r="I82" s="42" t="s">
        <v>995</v>
      </c>
      <c r="J82" s="42">
        <v>15</v>
      </c>
      <c r="K82" s="32"/>
    </row>
    <row r="83" spans="2:11" ht="15" customHeight="1">
      <c r="B83" s="41"/>
      <c r="C83" s="42" t="s">
        <v>1008</v>
      </c>
      <c r="D83" s="42"/>
      <c r="E83" s="42"/>
      <c r="F83" s="43" t="s">
        <v>999</v>
      </c>
      <c r="G83" s="42"/>
      <c r="H83" s="42" t="s">
        <v>1009</v>
      </c>
      <c r="I83" s="42" t="s">
        <v>995</v>
      </c>
      <c r="J83" s="42">
        <v>20</v>
      </c>
      <c r="K83" s="32"/>
    </row>
    <row r="84" spans="2:11" ht="15" customHeight="1">
      <c r="B84" s="41"/>
      <c r="C84" s="42" t="s">
        <v>1010</v>
      </c>
      <c r="D84" s="42"/>
      <c r="E84" s="42"/>
      <c r="F84" s="43" t="s">
        <v>999</v>
      </c>
      <c r="G84" s="42"/>
      <c r="H84" s="42" t="s">
        <v>1011</v>
      </c>
      <c r="I84" s="42" t="s">
        <v>995</v>
      </c>
      <c r="J84" s="42">
        <v>20</v>
      </c>
      <c r="K84" s="32"/>
    </row>
    <row r="85" spans="2:11" ht="15" customHeight="1">
      <c r="B85" s="41"/>
      <c r="C85" s="21" t="s">
        <v>1012</v>
      </c>
      <c r="D85" s="21"/>
      <c r="E85" s="21"/>
      <c r="F85" s="40" t="s">
        <v>999</v>
      </c>
      <c r="G85" s="39"/>
      <c r="H85" s="21" t="s">
        <v>1013</v>
      </c>
      <c r="I85" s="21" t="s">
        <v>995</v>
      </c>
      <c r="J85" s="21">
        <v>50</v>
      </c>
      <c r="K85" s="32"/>
    </row>
    <row r="86" spans="2:11" ht="15" customHeight="1">
      <c r="B86" s="41"/>
      <c r="C86" s="21" t="s">
        <v>1014</v>
      </c>
      <c r="D86" s="21"/>
      <c r="E86" s="21"/>
      <c r="F86" s="40" t="s">
        <v>999</v>
      </c>
      <c r="G86" s="39"/>
      <c r="H86" s="21" t="s">
        <v>1015</v>
      </c>
      <c r="I86" s="21" t="s">
        <v>995</v>
      </c>
      <c r="J86" s="21">
        <v>20</v>
      </c>
      <c r="K86" s="32"/>
    </row>
    <row r="87" spans="2:11" ht="15" customHeight="1">
      <c r="B87" s="41"/>
      <c r="C87" s="21" t="s">
        <v>1016</v>
      </c>
      <c r="D87" s="21"/>
      <c r="E87" s="21"/>
      <c r="F87" s="40" t="s">
        <v>999</v>
      </c>
      <c r="G87" s="39"/>
      <c r="H87" s="21" t="s">
        <v>1017</v>
      </c>
      <c r="I87" s="21" t="s">
        <v>995</v>
      </c>
      <c r="J87" s="21">
        <v>20</v>
      </c>
      <c r="K87" s="32"/>
    </row>
    <row r="88" spans="2:11" ht="15" customHeight="1">
      <c r="B88" s="41"/>
      <c r="C88" s="21" t="s">
        <v>1018</v>
      </c>
      <c r="D88" s="21"/>
      <c r="E88" s="21"/>
      <c r="F88" s="40" t="s">
        <v>999</v>
      </c>
      <c r="G88" s="39"/>
      <c r="H88" s="21" t="s">
        <v>1019</v>
      </c>
      <c r="I88" s="21" t="s">
        <v>995</v>
      </c>
      <c r="J88" s="21">
        <v>50</v>
      </c>
      <c r="K88" s="32"/>
    </row>
    <row r="89" spans="2:11" ht="15" customHeight="1">
      <c r="B89" s="41"/>
      <c r="C89" s="21" t="s">
        <v>1020</v>
      </c>
      <c r="D89" s="21"/>
      <c r="E89" s="21"/>
      <c r="F89" s="40" t="s">
        <v>999</v>
      </c>
      <c r="G89" s="39"/>
      <c r="H89" s="21" t="s">
        <v>1020</v>
      </c>
      <c r="I89" s="21" t="s">
        <v>995</v>
      </c>
      <c r="J89" s="21">
        <v>50</v>
      </c>
      <c r="K89" s="32"/>
    </row>
    <row r="90" spans="2:11" ht="15" customHeight="1">
      <c r="B90" s="41"/>
      <c r="C90" s="21" t="s">
        <v>150</v>
      </c>
      <c r="D90" s="21"/>
      <c r="E90" s="21"/>
      <c r="F90" s="40" t="s">
        <v>999</v>
      </c>
      <c r="G90" s="39"/>
      <c r="H90" s="21" t="s">
        <v>1021</v>
      </c>
      <c r="I90" s="21" t="s">
        <v>995</v>
      </c>
      <c r="J90" s="21">
        <v>255</v>
      </c>
      <c r="K90" s="32"/>
    </row>
    <row r="91" spans="2:11" ht="15" customHeight="1">
      <c r="B91" s="41"/>
      <c r="C91" s="21" t="s">
        <v>1022</v>
      </c>
      <c r="D91" s="21"/>
      <c r="E91" s="21"/>
      <c r="F91" s="40" t="s">
        <v>993</v>
      </c>
      <c r="G91" s="39"/>
      <c r="H91" s="21" t="s">
        <v>1023</v>
      </c>
      <c r="I91" s="21" t="s">
        <v>1024</v>
      </c>
      <c r="J91" s="21"/>
      <c r="K91" s="32"/>
    </row>
    <row r="92" spans="2:11" ht="15" customHeight="1">
      <c r="B92" s="41"/>
      <c r="C92" s="21" t="s">
        <v>1025</v>
      </c>
      <c r="D92" s="21"/>
      <c r="E92" s="21"/>
      <c r="F92" s="40" t="s">
        <v>993</v>
      </c>
      <c r="G92" s="39"/>
      <c r="H92" s="21" t="s">
        <v>1026</v>
      </c>
      <c r="I92" s="21" t="s">
        <v>1027</v>
      </c>
      <c r="J92" s="21"/>
      <c r="K92" s="32"/>
    </row>
    <row r="93" spans="2:11" ht="15" customHeight="1">
      <c r="B93" s="41"/>
      <c r="C93" s="21" t="s">
        <v>1028</v>
      </c>
      <c r="D93" s="21"/>
      <c r="E93" s="21"/>
      <c r="F93" s="40" t="s">
        <v>993</v>
      </c>
      <c r="G93" s="39"/>
      <c r="H93" s="21" t="s">
        <v>1028</v>
      </c>
      <c r="I93" s="21" t="s">
        <v>1027</v>
      </c>
      <c r="J93" s="21"/>
      <c r="K93" s="32"/>
    </row>
    <row r="94" spans="2:11" ht="15" customHeight="1">
      <c r="B94" s="41"/>
      <c r="C94" s="21" t="s">
        <v>37</v>
      </c>
      <c r="D94" s="21"/>
      <c r="E94" s="21"/>
      <c r="F94" s="40" t="s">
        <v>993</v>
      </c>
      <c r="G94" s="39"/>
      <c r="H94" s="21" t="s">
        <v>1029</v>
      </c>
      <c r="I94" s="21" t="s">
        <v>1027</v>
      </c>
      <c r="J94" s="21"/>
      <c r="K94" s="32"/>
    </row>
    <row r="95" spans="2:11" ht="15" customHeight="1">
      <c r="B95" s="41"/>
      <c r="C95" s="21" t="s">
        <v>47</v>
      </c>
      <c r="D95" s="21"/>
      <c r="E95" s="21"/>
      <c r="F95" s="40" t="s">
        <v>993</v>
      </c>
      <c r="G95" s="39"/>
      <c r="H95" s="21" t="s">
        <v>1030</v>
      </c>
      <c r="I95" s="21" t="s">
        <v>1027</v>
      </c>
      <c r="J95" s="21"/>
      <c r="K95" s="32"/>
    </row>
    <row r="96" spans="2:11" ht="15" customHeight="1">
      <c r="B96" s="44"/>
      <c r="C96" s="45"/>
      <c r="D96" s="45"/>
      <c r="E96" s="45"/>
      <c r="F96" s="45"/>
      <c r="G96" s="45"/>
      <c r="H96" s="45"/>
      <c r="I96" s="45"/>
      <c r="J96" s="45"/>
      <c r="K96" s="46"/>
    </row>
    <row r="97" spans="2:11" ht="18.75" customHeight="1">
      <c r="B97" s="47"/>
      <c r="C97" s="48"/>
      <c r="D97" s="48"/>
      <c r="E97" s="48"/>
      <c r="F97" s="48"/>
      <c r="G97" s="48"/>
      <c r="H97" s="48"/>
      <c r="I97" s="48"/>
      <c r="J97" s="48"/>
      <c r="K97" s="47"/>
    </row>
    <row r="98" spans="2:11" ht="18.75" customHeight="1"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2:11" ht="7.5" customHeight="1">
      <c r="B99" s="28"/>
      <c r="C99" s="29"/>
      <c r="D99" s="29"/>
      <c r="E99" s="29"/>
      <c r="F99" s="29"/>
      <c r="G99" s="29"/>
      <c r="H99" s="29"/>
      <c r="I99" s="29"/>
      <c r="J99" s="29"/>
      <c r="K99" s="30"/>
    </row>
    <row r="100" spans="2:11" ht="45" customHeight="1">
      <c r="B100" s="31"/>
      <c r="C100" s="389" t="s">
        <v>1031</v>
      </c>
      <c r="D100" s="389"/>
      <c r="E100" s="389"/>
      <c r="F100" s="389"/>
      <c r="G100" s="389"/>
      <c r="H100" s="389"/>
      <c r="I100" s="389"/>
      <c r="J100" s="389"/>
      <c r="K100" s="32"/>
    </row>
    <row r="101" spans="2:11" ht="17.25" customHeight="1">
      <c r="B101" s="31"/>
      <c r="C101" s="33" t="s">
        <v>987</v>
      </c>
      <c r="D101" s="33"/>
      <c r="E101" s="33"/>
      <c r="F101" s="33" t="s">
        <v>988</v>
      </c>
      <c r="G101" s="34"/>
      <c r="H101" s="33" t="s">
        <v>145</v>
      </c>
      <c r="I101" s="33" t="s">
        <v>56</v>
      </c>
      <c r="J101" s="33" t="s">
        <v>989</v>
      </c>
      <c r="K101" s="32"/>
    </row>
    <row r="102" spans="2:11" ht="17.25" customHeight="1">
      <c r="B102" s="31"/>
      <c r="C102" s="35" t="s">
        <v>990</v>
      </c>
      <c r="D102" s="35"/>
      <c r="E102" s="35"/>
      <c r="F102" s="36" t="s">
        <v>991</v>
      </c>
      <c r="G102" s="37"/>
      <c r="H102" s="35"/>
      <c r="I102" s="35"/>
      <c r="J102" s="35" t="s">
        <v>992</v>
      </c>
      <c r="K102" s="32"/>
    </row>
    <row r="103" spans="2:11" ht="5.25" customHeight="1">
      <c r="B103" s="31"/>
      <c r="C103" s="33"/>
      <c r="D103" s="33"/>
      <c r="E103" s="33"/>
      <c r="F103" s="33"/>
      <c r="G103" s="49"/>
      <c r="H103" s="33"/>
      <c r="I103" s="33"/>
      <c r="J103" s="33"/>
      <c r="K103" s="32"/>
    </row>
    <row r="104" spans="2:11" ht="15" customHeight="1">
      <c r="B104" s="31"/>
      <c r="C104" s="21" t="s">
        <v>52</v>
      </c>
      <c r="D104" s="38"/>
      <c r="E104" s="38"/>
      <c r="F104" s="40" t="s">
        <v>993</v>
      </c>
      <c r="G104" s="49"/>
      <c r="H104" s="21" t="s">
        <v>1032</v>
      </c>
      <c r="I104" s="21" t="s">
        <v>995</v>
      </c>
      <c r="J104" s="21">
        <v>20</v>
      </c>
      <c r="K104" s="32"/>
    </row>
    <row r="105" spans="2:11" ht="15" customHeight="1">
      <c r="B105" s="31"/>
      <c r="C105" s="21" t="s">
        <v>996</v>
      </c>
      <c r="D105" s="21"/>
      <c r="E105" s="21"/>
      <c r="F105" s="40" t="s">
        <v>993</v>
      </c>
      <c r="G105" s="21"/>
      <c r="H105" s="21" t="s">
        <v>1032</v>
      </c>
      <c r="I105" s="21" t="s">
        <v>995</v>
      </c>
      <c r="J105" s="21">
        <v>120</v>
      </c>
      <c r="K105" s="32"/>
    </row>
    <row r="106" spans="2:11" ht="15" customHeight="1">
      <c r="B106" s="41"/>
      <c r="C106" s="21" t="s">
        <v>998</v>
      </c>
      <c r="D106" s="21"/>
      <c r="E106" s="21"/>
      <c r="F106" s="40" t="s">
        <v>999</v>
      </c>
      <c r="G106" s="21"/>
      <c r="H106" s="21" t="s">
        <v>1032</v>
      </c>
      <c r="I106" s="21" t="s">
        <v>995</v>
      </c>
      <c r="J106" s="21">
        <v>50</v>
      </c>
      <c r="K106" s="32"/>
    </row>
    <row r="107" spans="2:11" ht="15" customHeight="1">
      <c r="B107" s="41"/>
      <c r="C107" s="21" t="s">
        <v>1001</v>
      </c>
      <c r="D107" s="21"/>
      <c r="E107" s="21"/>
      <c r="F107" s="40" t="s">
        <v>993</v>
      </c>
      <c r="G107" s="21"/>
      <c r="H107" s="21" t="s">
        <v>1032</v>
      </c>
      <c r="I107" s="21" t="s">
        <v>1003</v>
      </c>
      <c r="J107" s="21"/>
      <c r="K107" s="32"/>
    </row>
    <row r="108" spans="2:11" ht="15" customHeight="1">
      <c r="B108" s="41"/>
      <c r="C108" s="21" t="s">
        <v>1012</v>
      </c>
      <c r="D108" s="21"/>
      <c r="E108" s="21"/>
      <c r="F108" s="40" t="s">
        <v>999</v>
      </c>
      <c r="G108" s="21"/>
      <c r="H108" s="21" t="s">
        <v>1032</v>
      </c>
      <c r="I108" s="21" t="s">
        <v>995</v>
      </c>
      <c r="J108" s="21">
        <v>50</v>
      </c>
      <c r="K108" s="32"/>
    </row>
    <row r="109" spans="2:11" ht="15" customHeight="1">
      <c r="B109" s="41"/>
      <c r="C109" s="21" t="s">
        <v>1020</v>
      </c>
      <c r="D109" s="21"/>
      <c r="E109" s="21"/>
      <c r="F109" s="40" t="s">
        <v>999</v>
      </c>
      <c r="G109" s="21"/>
      <c r="H109" s="21" t="s">
        <v>1032</v>
      </c>
      <c r="I109" s="21" t="s">
        <v>995</v>
      </c>
      <c r="J109" s="21">
        <v>50</v>
      </c>
      <c r="K109" s="32"/>
    </row>
    <row r="110" spans="2:11" ht="15" customHeight="1">
      <c r="B110" s="41"/>
      <c r="C110" s="21" t="s">
        <v>1018</v>
      </c>
      <c r="D110" s="21"/>
      <c r="E110" s="21"/>
      <c r="F110" s="40" t="s">
        <v>999</v>
      </c>
      <c r="G110" s="21"/>
      <c r="H110" s="21" t="s">
        <v>1032</v>
      </c>
      <c r="I110" s="21" t="s">
        <v>995</v>
      </c>
      <c r="J110" s="21">
        <v>50</v>
      </c>
      <c r="K110" s="32"/>
    </row>
    <row r="111" spans="2:11" ht="15" customHeight="1">
      <c r="B111" s="41"/>
      <c r="C111" s="21" t="s">
        <v>52</v>
      </c>
      <c r="D111" s="21"/>
      <c r="E111" s="21"/>
      <c r="F111" s="40" t="s">
        <v>993</v>
      </c>
      <c r="G111" s="21"/>
      <c r="H111" s="21" t="s">
        <v>1033</v>
      </c>
      <c r="I111" s="21" t="s">
        <v>995</v>
      </c>
      <c r="J111" s="21">
        <v>20</v>
      </c>
      <c r="K111" s="32"/>
    </row>
    <row r="112" spans="2:11" ht="15" customHeight="1">
      <c r="B112" s="41"/>
      <c r="C112" s="21" t="s">
        <v>1034</v>
      </c>
      <c r="D112" s="21"/>
      <c r="E112" s="21"/>
      <c r="F112" s="40" t="s">
        <v>993</v>
      </c>
      <c r="G112" s="21"/>
      <c r="H112" s="21" t="s">
        <v>1035</v>
      </c>
      <c r="I112" s="21" t="s">
        <v>995</v>
      </c>
      <c r="J112" s="21">
        <v>120</v>
      </c>
      <c r="K112" s="32"/>
    </row>
    <row r="113" spans="2:11" ht="15" customHeight="1">
      <c r="B113" s="41"/>
      <c r="C113" s="21" t="s">
        <v>37</v>
      </c>
      <c r="D113" s="21"/>
      <c r="E113" s="21"/>
      <c r="F113" s="40" t="s">
        <v>993</v>
      </c>
      <c r="G113" s="21"/>
      <c r="H113" s="21" t="s">
        <v>1036</v>
      </c>
      <c r="I113" s="21" t="s">
        <v>1027</v>
      </c>
      <c r="J113" s="21"/>
      <c r="K113" s="32"/>
    </row>
    <row r="114" spans="2:11" ht="15" customHeight="1">
      <c r="B114" s="41"/>
      <c r="C114" s="21" t="s">
        <v>47</v>
      </c>
      <c r="D114" s="21"/>
      <c r="E114" s="21"/>
      <c r="F114" s="40" t="s">
        <v>993</v>
      </c>
      <c r="G114" s="21"/>
      <c r="H114" s="21" t="s">
        <v>1037</v>
      </c>
      <c r="I114" s="21" t="s">
        <v>1027</v>
      </c>
      <c r="J114" s="21"/>
      <c r="K114" s="32"/>
    </row>
    <row r="115" spans="2:11" ht="15" customHeight="1">
      <c r="B115" s="41"/>
      <c r="C115" s="21" t="s">
        <v>56</v>
      </c>
      <c r="D115" s="21"/>
      <c r="E115" s="21"/>
      <c r="F115" s="40" t="s">
        <v>993</v>
      </c>
      <c r="G115" s="21"/>
      <c r="H115" s="21" t="s">
        <v>1038</v>
      </c>
      <c r="I115" s="21" t="s">
        <v>1039</v>
      </c>
      <c r="J115" s="21"/>
      <c r="K115" s="32"/>
    </row>
    <row r="116" spans="2:11" ht="15" customHeight="1">
      <c r="B116" s="44"/>
      <c r="C116" s="50"/>
      <c r="D116" s="50"/>
      <c r="E116" s="50"/>
      <c r="F116" s="50"/>
      <c r="G116" s="50"/>
      <c r="H116" s="50"/>
      <c r="I116" s="50"/>
      <c r="J116" s="50"/>
      <c r="K116" s="46"/>
    </row>
    <row r="117" spans="2:11" ht="18.75" customHeight="1">
      <c r="B117" s="51"/>
      <c r="C117" s="17"/>
      <c r="D117" s="17"/>
      <c r="E117" s="17"/>
      <c r="F117" s="52"/>
      <c r="G117" s="17"/>
      <c r="H117" s="17"/>
      <c r="I117" s="17"/>
      <c r="J117" s="17"/>
      <c r="K117" s="51"/>
    </row>
    <row r="118" spans="2:11" ht="18.75" customHeight="1"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2:11" ht="7.5" customHeight="1">
      <c r="B119" s="53"/>
      <c r="C119" s="54"/>
      <c r="D119" s="54"/>
      <c r="E119" s="54"/>
      <c r="F119" s="54"/>
      <c r="G119" s="54"/>
      <c r="H119" s="54"/>
      <c r="I119" s="54"/>
      <c r="J119" s="54"/>
      <c r="K119" s="55"/>
    </row>
    <row r="120" spans="2:11" ht="45" customHeight="1">
      <c r="B120" s="56"/>
      <c r="C120" s="384" t="s">
        <v>1040</v>
      </c>
      <c r="D120" s="384"/>
      <c r="E120" s="384"/>
      <c r="F120" s="384"/>
      <c r="G120" s="384"/>
      <c r="H120" s="384"/>
      <c r="I120" s="384"/>
      <c r="J120" s="384"/>
      <c r="K120" s="57"/>
    </row>
    <row r="121" spans="2:11" ht="17.25" customHeight="1">
      <c r="B121" s="58"/>
      <c r="C121" s="33" t="s">
        <v>987</v>
      </c>
      <c r="D121" s="33"/>
      <c r="E121" s="33"/>
      <c r="F121" s="33" t="s">
        <v>988</v>
      </c>
      <c r="G121" s="34"/>
      <c r="H121" s="33" t="s">
        <v>145</v>
      </c>
      <c r="I121" s="33" t="s">
        <v>56</v>
      </c>
      <c r="J121" s="33" t="s">
        <v>989</v>
      </c>
      <c r="K121" s="59"/>
    </row>
    <row r="122" spans="2:11" ht="17.25" customHeight="1">
      <c r="B122" s="58"/>
      <c r="C122" s="35" t="s">
        <v>990</v>
      </c>
      <c r="D122" s="35"/>
      <c r="E122" s="35"/>
      <c r="F122" s="36" t="s">
        <v>991</v>
      </c>
      <c r="G122" s="37"/>
      <c r="H122" s="35"/>
      <c r="I122" s="35"/>
      <c r="J122" s="35" t="s">
        <v>992</v>
      </c>
      <c r="K122" s="59"/>
    </row>
    <row r="123" spans="2:11" ht="5.25" customHeight="1">
      <c r="B123" s="60"/>
      <c r="C123" s="38"/>
      <c r="D123" s="38"/>
      <c r="E123" s="38"/>
      <c r="F123" s="38"/>
      <c r="G123" s="21"/>
      <c r="H123" s="38"/>
      <c r="I123" s="38"/>
      <c r="J123" s="38"/>
      <c r="K123" s="61"/>
    </row>
    <row r="124" spans="2:11" ht="15" customHeight="1">
      <c r="B124" s="60"/>
      <c r="C124" s="21" t="s">
        <v>996</v>
      </c>
      <c r="D124" s="38"/>
      <c r="E124" s="38"/>
      <c r="F124" s="40" t="s">
        <v>993</v>
      </c>
      <c r="G124" s="21"/>
      <c r="H124" s="21" t="s">
        <v>1032</v>
      </c>
      <c r="I124" s="21" t="s">
        <v>995</v>
      </c>
      <c r="J124" s="21">
        <v>120</v>
      </c>
      <c r="K124" s="62"/>
    </row>
    <row r="125" spans="2:11" ht="15" customHeight="1">
      <c r="B125" s="60"/>
      <c r="C125" s="21" t="s">
        <v>1041</v>
      </c>
      <c r="D125" s="21"/>
      <c r="E125" s="21"/>
      <c r="F125" s="40" t="s">
        <v>993</v>
      </c>
      <c r="G125" s="21"/>
      <c r="H125" s="21" t="s">
        <v>1042</v>
      </c>
      <c r="I125" s="21" t="s">
        <v>995</v>
      </c>
      <c r="J125" s="21" t="s">
        <v>1043</v>
      </c>
      <c r="K125" s="62"/>
    </row>
    <row r="126" spans="2:11" ht="15" customHeight="1">
      <c r="B126" s="60"/>
      <c r="C126" s="21" t="s">
        <v>87</v>
      </c>
      <c r="D126" s="21"/>
      <c r="E126" s="21"/>
      <c r="F126" s="40" t="s">
        <v>993</v>
      </c>
      <c r="G126" s="21"/>
      <c r="H126" s="21" t="s">
        <v>1044</v>
      </c>
      <c r="I126" s="21" t="s">
        <v>995</v>
      </c>
      <c r="J126" s="21" t="s">
        <v>1043</v>
      </c>
      <c r="K126" s="62"/>
    </row>
    <row r="127" spans="2:11" ht="15" customHeight="1">
      <c r="B127" s="60"/>
      <c r="C127" s="21" t="s">
        <v>1004</v>
      </c>
      <c r="D127" s="21"/>
      <c r="E127" s="21"/>
      <c r="F127" s="40" t="s">
        <v>999</v>
      </c>
      <c r="G127" s="21"/>
      <c r="H127" s="21" t="s">
        <v>1005</v>
      </c>
      <c r="I127" s="21" t="s">
        <v>995</v>
      </c>
      <c r="J127" s="21">
        <v>15</v>
      </c>
      <c r="K127" s="62"/>
    </row>
    <row r="128" spans="2:11" ht="15" customHeight="1">
      <c r="B128" s="60"/>
      <c r="C128" s="42" t="s">
        <v>1006</v>
      </c>
      <c r="D128" s="42"/>
      <c r="E128" s="42"/>
      <c r="F128" s="43" t="s">
        <v>999</v>
      </c>
      <c r="G128" s="42"/>
      <c r="H128" s="42" t="s">
        <v>1007</v>
      </c>
      <c r="I128" s="42" t="s">
        <v>995</v>
      </c>
      <c r="J128" s="42">
        <v>15</v>
      </c>
      <c r="K128" s="62"/>
    </row>
    <row r="129" spans="2:11" ht="15" customHeight="1">
      <c r="B129" s="60"/>
      <c r="C129" s="42" t="s">
        <v>1008</v>
      </c>
      <c r="D129" s="42"/>
      <c r="E129" s="42"/>
      <c r="F129" s="43" t="s">
        <v>999</v>
      </c>
      <c r="G129" s="42"/>
      <c r="H129" s="42" t="s">
        <v>1009</v>
      </c>
      <c r="I129" s="42" t="s">
        <v>995</v>
      </c>
      <c r="J129" s="42">
        <v>20</v>
      </c>
      <c r="K129" s="62"/>
    </row>
    <row r="130" spans="2:11" ht="15" customHeight="1">
      <c r="B130" s="60"/>
      <c r="C130" s="42" t="s">
        <v>1010</v>
      </c>
      <c r="D130" s="42"/>
      <c r="E130" s="42"/>
      <c r="F130" s="43" t="s">
        <v>999</v>
      </c>
      <c r="G130" s="42"/>
      <c r="H130" s="42" t="s">
        <v>1011</v>
      </c>
      <c r="I130" s="42" t="s">
        <v>995</v>
      </c>
      <c r="J130" s="42">
        <v>20</v>
      </c>
      <c r="K130" s="62"/>
    </row>
    <row r="131" spans="2:11" ht="15" customHeight="1">
      <c r="B131" s="60"/>
      <c r="C131" s="21" t="s">
        <v>998</v>
      </c>
      <c r="D131" s="21"/>
      <c r="E131" s="21"/>
      <c r="F131" s="40" t="s">
        <v>999</v>
      </c>
      <c r="G131" s="21"/>
      <c r="H131" s="21" t="s">
        <v>1032</v>
      </c>
      <c r="I131" s="21" t="s">
        <v>995</v>
      </c>
      <c r="J131" s="21">
        <v>50</v>
      </c>
      <c r="K131" s="62"/>
    </row>
    <row r="132" spans="2:11" ht="15" customHeight="1">
      <c r="B132" s="60"/>
      <c r="C132" s="21" t="s">
        <v>1012</v>
      </c>
      <c r="D132" s="21"/>
      <c r="E132" s="21"/>
      <c r="F132" s="40" t="s">
        <v>999</v>
      </c>
      <c r="G132" s="21"/>
      <c r="H132" s="21" t="s">
        <v>1032</v>
      </c>
      <c r="I132" s="21" t="s">
        <v>995</v>
      </c>
      <c r="J132" s="21">
        <v>50</v>
      </c>
      <c r="K132" s="62"/>
    </row>
    <row r="133" spans="2:11" ht="15" customHeight="1">
      <c r="B133" s="60"/>
      <c r="C133" s="21" t="s">
        <v>1018</v>
      </c>
      <c r="D133" s="21"/>
      <c r="E133" s="21"/>
      <c r="F133" s="40" t="s">
        <v>999</v>
      </c>
      <c r="G133" s="21"/>
      <c r="H133" s="21" t="s">
        <v>1032</v>
      </c>
      <c r="I133" s="21" t="s">
        <v>995</v>
      </c>
      <c r="J133" s="21">
        <v>50</v>
      </c>
      <c r="K133" s="62"/>
    </row>
    <row r="134" spans="2:11" ht="15" customHeight="1">
      <c r="B134" s="60"/>
      <c r="C134" s="21" t="s">
        <v>1020</v>
      </c>
      <c r="D134" s="21"/>
      <c r="E134" s="21"/>
      <c r="F134" s="40" t="s">
        <v>999</v>
      </c>
      <c r="G134" s="21"/>
      <c r="H134" s="21" t="s">
        <v>1032</v>
      </c>
      <c r="I134" s="21" t="s">
        <v>995</v>
      </c>
      <c r="J134" s="21">
        <v>50</v>
      </c>
      <c r="K134" s="62"/>
    </row>
    <row r="135" spans="2:11" ht="15" customHeight="1">
      <c r="B135" s="60"/>
      <c r="C135" s="21" t="s">
        <v>150</v>
      </c>
      <c r="D135" s="21"/>
      <c r="E135" s="21"/>
      <c r="F135" s="40" t="s">
        <v>999</v>
      </c>
      <c r="G135" s="21"/>
      <c r="H135" s="21" t="s">
        <v>1045</v>
      </c>
      <c r="I135" s="21" t="s">
        <v>995</v>
      </c>
      <c r="J135" s="21">
        <v>255</v>
      </c>
      <c r="K135" s="62"/>
    </row>
    <row r="136" spans="2:11" ht="15" customHeight="1">
      <c r="B136" s="60"/>
      <c r="C136" s="21" t="s">
        <v>1022</v>
      </c>
      <c r="D136" s="21"/>
      <c r="E136" s="21"/>
      <c r="F136" s="40" t="s">
        <v>993</v>
      </c>
      <c r="G136" s="21"/>
      <c r="H136" s="21" t="s">
        <v>1046</v>
      </c>
      <c r="I136" s="21" t="s">
        <v>1024</v>
      </c>
      <c r="J136" s="21"/>
      <c r="K136" s="62"/>
    </row>
    <row r="137" spans="2:11" ht="15" customHeight="1">
      <c r="B137" s="60"/>
      <c r="C137" s="21" t="s">
        <v>1025</v>
      </c>
      <c r="D137" s="21"/>
      <c r="E137" s="21"/>
      <c r="F137" s="40" t="s">
        <v>993</v>
      </c>
      <c r="G137" s="21"/>
      <c r="H137" s="21" t="s">
        <v>1047</v>
      </c>
      <c r="I137" s="21" t="s">
        <v>1027</v>
      </c>
      <c r="J137" s="21"/>
      <c r="K137" s="62"/>
    </row>
    <row r="138" spans="2:11" ht="15" customHeight="1">
      <c r="B138" s="60"/>
      <c r="C138" s="21" t="s">
        <v>1028</v>
      </c>
      <c r="D138" s="21"/>
      <c r="E138" s="21"/>
      <c r="F138" s="40" t="s">
        <v>993</v>
      </c>
      <c r="G138" s="21"/>
      <c r="H138" s="21" t="s">
        <v>1028</v>
      </c>
      <c r="I138" s="21" t="s">
        <v>1027</v>
      </c>
      <c r="J138" s="21"/>
      <c r="K138" s="62"/>
    </row>
    <row r="139" spans="2:11" ht="15" customHeight="1">
      <c r="B139" s="60"/>
      <c r="C139" s="21" t="s">
        <v>37</v>
      </c>
      <c r="D139" s="21"/>
      <c r="E139" s="21"/>
      <c r="F139" s="40" t="s">
        <v>993</v>
      </c>
      <c r="G139" s="21"/>
      <c r="H139" s="21" t="s">
        <v>1048</v>
      </c>
      <c r="I139" s="21" t="s">
        <v>1027</v>
      </c>
      <c r="J139" s="21"/>
      <c r="K139" s="62"/>
    </row>
    <row r="140" spans="2:11" ht="15" customHeight="1">
      <c r="B140" s="60"/>
      <c r="C140" s="21" t="s">
        <v>1049</v>
      </c>
      <c r="D140" s="21"/>
      <c r="E140" s="21"/>
      <c r="F140" s="40" t="s">
        <v>993</v>
      </c>
      <c r="G140" s="21"/>
      <c r="H140" s="21" t="s">
        <v>1050</v>
      </c>
      <c r="I140" s="21" t="s">
        <v>1027</v>
      </c>
      <c r="J140" s="21"/>
      <c r="K140" s="62"/>
    </row>
    <row r="141" spans="2:11" ht="15" customHeight="1">
      <c r="B141" s="63"/>
      <c r="C141" s="64"/>
      <c r="D141" s="64"/>
      <c r="E141" s="64"/>
      <c r="F141" s="64"/>
      <c r="G141" s="64"/>
      <c r="H141" s="64"/>
      <c r="I141" s="64"/>
      <c r="J141" s="64"/>
      <c r="K141" s="65"/>
    </row>
    <row r="142" spans="2:11" ht="18.75" customHeight="1">
      <c r="B142" s="17"/>
      <c r="C142" s="17"/>
      <c r="D142" s="17"/>
      <c r="E142" s="17"/>
      <c r="F142" s="52"/>
      <c r="G142" s="17"/>
      <c r="H142" s="17"/>
      <c r="I142" s="17"/>
      <c r="J142" s="17"/>
      <c r="K142" s="17"/>
    </row>
    <row r="143" spans="2:11" ht="18.75" customHeight="1"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2:11" ht="7.5" customHeight="1">
      <c r="B144" s="28"/>
      <c r="C144" s="29"/>
      <c r="D144" s="29"/>
      <c r="E144" s="29"/>
      <c r="F144" s="29"/>
      <c r="G144" s="29"/>
      <c r="H144" s="29"/>
      <c r="I144" s="29"/>
      <c r="J144" s="29"/>
      <c r="K144" s="30"/>
    </row>
    <row r="145" spans="2:11" ht="45" customHeight="1">
      <c r="B145" s="31"/>
      <c r="C145" s="389" t="s">
        <v>1051</v>
      </c>
      <c r="D145" s="389"/>
      <c r="E145" s="389"/>
      <c r="F145" s="389"/>
      <c r="G145" s="389"/>
      <c r="H145" s="389"/>
      <c r="I145" s="389"/>
      <c r="J145" s="389"/>
      <c r="K145" s="32"/>
    </row>
    <row r="146" spans="2:11" ht="17.25" customHeight="1">
      <c r="B146" s="31"/>
      <c r="C146" s="33" t="s">
        <v>987</v>
      </c>
      <c r="D146" s="33"/>
      <c r="E146" s="33"/>
      <c r="F146" s="33" t="s">
        <v>988</v>
      </c>
      <c r="G146" s="34"/>
      <c r="H146" s="33" t="s">
        <v>145</v>
      </c>
      <c r="I146" s="33" t="s">
        <v>56</v>
      </c>
      <c r="J146" s="33" t="s">
        <v>989</v>
      </c>
      <c r="K146" s="32"/>
    </row>
    <row r="147" spans="2:11" ht="17.25" customHeight="1">
      <c r="B147" s="31"/>
      <c r="C147" s="35" t="s">
        <v>990</v>
      </c>
      <c r="D147" s="35"/>
      <c r="E147" s="35"/>
      <c r="F147" s="36" t="s">
        <v>991</v>
      </c>
      <c r="G147" s="37"/>
      <c r="H147" s="35"/>
      <c r="I147" s="35"/>
      <c r="J147" s="35" t="s">
        <v>992</v>
      </c>
      <c r="K147" s="32"/>
    </row>
    <row r="148" spans="2:11" ht="5.25" customHeight="1">
      <c r="B148" s="41"/>
      <c r="C148" s="38"/>
      <c r="D148" s="38"/>
      <c r="E148" s="38"/>
      <c r="F148" s="38"/>
      <c r="G148" s="39"/>
      <c r="H148" s="38"/>
      <c r="I148" s="38"/>
      <c r="J148" s="38"/>
      <c r="K148" s="62"/>
    </row>
    <row r="149" spans="2:11" ht="15" customHeight="1">
      <c r="B149" s="41"/>
      <c r="C149" s="66" t="s">
        <v>996</v>
      </c>
      <c r="D149" s="21"/>
      <c r="E149" s="21"/>
      <c r="F149" s="67" t="s">
        <v>993</v>
      </c>
      <c r="G149" s="21"/>
      <c r="H149" s="66" t="s">
        <v>1032</v>
      </c>
      <c r="I149" s="66" t="s">
        <v>995</v>
      </c>
      <c r="J149" s="66">
        <v>120</v>
      </c>
      <c r="K149" s="62"/>
    </row>
    <row r="150" spans="2:11" ht="15" customHeight="1">
      <c r="B150" s="41"/>
      <c r="C150" s="66" t="s">
        <v>1041</v>
      </c>
      <c r="D150" s="21"/>
      <c r="E150" s="21"/>
      <c r="F150" s="67" t="s">
        <v>993</v>
      </c>
      <c r="G150" s="21"/>
      <c r="H150" s="66" t="s">
        <v>1052</v>
      </c>
      <c r="I150" s="66" t="s">
        <v>995</v>
      </c>
      <c r="J150" s="66" t="s">
        <v>1043</v>
      </c>
      <c r="K150" s="62"/>
    </row>
    <row r="151" spans="2:11" ht="15" customHeight="1">
      <c r="B151" s="41"/>
      <c r="C151" s="66" t="s">
        <v>87</v>
      </c>
      <c r="D151" s="21"/>
      <c r="E151" s="21"/>
      <c r="F151" s="67" t="s">
        <v>993</v>
      </c>
      <c r="G151" s="21"/>
      <c r="H151" s="66" t="s">
        <v>1053</v>
      </c>
      <c r="I151" s="66" t="s">
        <v>995</v>
      </c>
      <c r="J151" s="66" t="s">
        <v>1043</v>
      </c>
      <c r="K151" s="62"/>
    </row>
    <row r="152" spans="2:11" ht="15" customHeight="1">
      <c r="B152" s="41"/>
      <c r="C152" s="66" t="s">
        <v>998</v>
      </c>
      <c r="D152" s="21"/>
      <c r="E152" s="21"/>
      <c r="F152" s="67" t="s">
        <v>999</v>
      </c>
      <c r="G152" s="21"/>
      <c r="H152" s="66" t="s">
        <v>1032</v>
      </c>
      <c r="I152" s="66" t="s">
        <v>995</v>
      </c>
      <c r="J152" s="66">
        <v>50</v>
      </c>
      <c r="K152" s="62"/>
    </row>
    <row r="153" spans="2:11" ht="15" customHeight="1">
      <c r="B153" s="41"/>
      <c r="C153" s="66" t="s">
        <v>1001</v>
      </c>
      <c r="D153" s="21"/>
      <c r="E153" s="21"/>
      <c r="F153" s="67" t="s">
        <v>993</v>
      </c>
      <c r="G153" s="21"/>
      <c r="H153" s="66" t="s">
        <v>1032</v>
      </c>
      <c r="I153" s="66" t="s">
        <v>1003</v>
      </c>
      <c r="J153" s="66"/>
      <c r="K153" s="62"/>
    </row>
    <row r="154" spans="2:11" ht="15" customHeight="1">
      <c r="B154" s="41"/>
      <c r="C154" s="66" t="s">
        <v>1012</v>
      </c>
      <c r="D154" s="21"/>
      <c r="E154" s="21"/>
      <c r="F154" s="67" t="s">
        <v>999</v>
      </c>
      <c r="G154" s="21"/>
      <c r="H154" s="66" t="s">
        <v>1032</v>
      </c>
      <c r="I154" s="66" t="s">
        <v>995</v>
      </c>
      <c r="J154" s="66">
        <v>50</v>
      </c>
      <c r="K154" s="62"/>
    </row>
    <row r="155" spans="2:11" ht="15" customHeight="1">
      <c r="B155" s="41"/>
      <c r="C155" s="66" t="s">
        <v>1020</v>
      </c>
      <c r="D155" s="21"/>
      <c r="E155" s="21"/>
      <c r="F155" s="67" t="s">
        <v>999</v>
      </c>
      <c r="G155" s="21"/>
      <c r="H155" s="66" t="s">
        <v>1032</v>
      </c>
      <c r="I155" s="66" t="s">
        <v>995</v>
      </c>
      <c r="J155" s="66">
        <v>50</v>
      </c>
      <c r="K155" s="62"/>
    </row>
    <row r="156" spans="2:11" ht="15" customHeight="1">
      <c r="B156" s="41"/>
      <c r="C156" s="66" t="s">
        <v>1018</v>
      </c>
      <c r="D156" s="21"/>
      <c r="E156" s="21"/>
      <c r="F156" s="67" t="s">
        <v>999</v>
      </c>
      <c r="G156" s="21"/>
      <c r="H156" s="66" t="s">
        <v>1032</v>
      </c>
      <c r="I156" s="66" t="s">
        <v>995</v>
      </c>
      <c r="J156" s="66">
        <v>50</v>
      </c>
      <c r="K156" s="62"/>
    </row>
    <row r="157" spans="2:11" ht="15" customHeight="1">
      <c r="B157" s="41"/>
      <c r="C157" s="66" t="s">
        <v>117</v>
      </c>
      <c r="D157" s="21"/>
      <c r="E157" s="21"/>
      <c r="F157" s="67" t="s">
        <v>993</v>
      </c>
      <c r="G157" s="21"/>
      <c r="H157" s="66" t="s">
        <v>1054</v>
      </c>
      <c r="I157" s="66" t="s">
        <v>995</v>
      </c>
      <c r="J157" s="66" t="s">
        <v>1055</v>
      </c>
      <c r="K157" s="62"/>
    </row>
    <row r="158" spans="2:11" ht="15" customHeight="1">
      <c r="B158" s="41"/>
      <c r="C158" s="66" t="s">
        <v>1056</v>
      </c>
      <c r="D158" s="21"/>
      <c r="E158" s="21"/>
      <c r="F158" s="67" t="s">
        <v>993</v>
      </c>
      <c r="G158" s="21"/>
      <c r="H158" s="66" t="s">
        <v>1057</v>
      </c>
      <c r="I158" s="66" t="s">
        <v>1027</v>
      </c>
      <c r="J158" s="66"/>
      <c r="K158" s="62"/>
    </row>
    <row r="159" spans="2:11" ht="15" customHeight="1">
      <c r="B159" s="68"/>
      <c r="C159" s="50"/>
      <c r="D159" s="50"/>
      <c r="E159" s="50"/>
      <c r="F159" s="50"/>
      <c r="G159" s="50"/>
      <c r="H159" s="50"/>
      <c r="I159" s="50"/>
      <c r="J159" s="50"/>
      <c r="K159" s="69"/>
    </row>
    <row r="160" spans="2:11" ht="18.75" customHeight="1">
      <c r="B160" s="17"/>
      <c r="C160" s="21"/>
      <c r="D160" s="21"/>
      <c r="E160" s="21"/>
      <c r="F160" s="40"/>
      <c r="G160" s="21"/>
      <c r="H160" s="21"/>
      <c r="I160" s="21"/>
      <c r="J160" s="21"/>
      <c r="K160" s="17"/>
    </row>
    <row r="161" spans="2:11" ht="18.75" customHeight="1">
      <c r="B161" s="27"/>
      <c r="C161" s="27"/>
      <c r="D161" s="27"/>
      <c r="E161" s="27"/>
      <c r="F161" s="27"/>
      <c r="G161" s="27"/>
      <c r="H161" s="27"/>
      <c r="I161" s="27"/>
      <c r="J161" s="27"/>
      <c r="K161" s="27"/>
    </row>
    <row r="162" spans="2:11" ht="7.5" customHeight="1">
      <c r="B162" s="9"/>
      <c r="C162" s="10"/>
      <c r="D162" s="10"/>
      <c r="E162" s="10"/>
      <c r="F162" s="10"/>
      <c r="G162" s="10"/>
      <c r="H162" s="10"/>
      <c r="I162" s="10"/>
      <c r="J162" s="10"/>
      <c r="K162" s="11"/>
    </row>
    <row r="163" spans="2:11" ht="45" customHeight="1">
      <c r="B163" s="12"/>
      <c r="C163" s="384" t="s">
        <v>1058</v>
      </c>
      <c r="D163" s="384"/>
      <c r="E163" s="384"/>
      <c r="F163" s="384"/>
      <c r="G163" s="384"/>
      <c r="H163" s="384"/>
      <c r="I163" s="384"/>
      <c r="J163" s="384"/>
      <c r="K163" s="13"/>
    </row>
    <row r="164" spans="2:11" ht="17.25" customHeight="1">
      <c r="B164" s="12"/>
      <c r="C164" s="33" t="s">
        <v>987</v>
      </c>
      <c r="D164" s="33"/>
      <c r="E164" s="33"/>
      <c r="F164" s="33" t="s">
        <v>988</v>
      </c>
      <c r="G164" s="70"/>
      <c r="H164" s="71" t="s">
        <v>145</v>
      </c>
      <c r="I164" s="71" t="s">
        <v>56</v>
      </c>
      <c r="J164" s="33" t="s">
        <v>989</v>
      </c>
      <c r="K164" s="13"/>
    </row>
    <row r="165" spans="2:11" ht="17.25" customHeight="1">
      <c r="B165" s="14"/>
      <c r="C165" s="35" t="s">
        <v>990</v>
      </c>
      <c r="D165" s="35"/>
      <c r="E165" s="35"/>
      <c r="F165" s="36" t="s">
        <v>991</v>
      </c>
      <c r="G165" s="72"/>
      <c r="H165" s="73"/>
      <c r="I165" s="73"/>
      <c r="J165" s="35" t="s">
        <v>992</v>
      </c>
      <c r="K165" s="15"/>
    </row>
    <row r="166" spans="2:11" ht="5.25" customHeight="1">
      <c r="B166" s="41"/>
      <c r="C166" s="38"/>
      <c r="D166" s="38"/>
      <c r="E166" s="38"/>
      <c r="F166" s="38"/>
      <c r="G166" s="39"/>
      <c r="H166" s="38"/>
      <c r="I166" s="38"/>
      <c r="J166" s="38"/>
      <c r="K166" s="62"/>
    </row>
    <row r="167" spans="2:11" ht="15" customHeight="1">
      <c r="B167" s="41"/>
      <c r="C167" s="21" t="s">
        <v>996</v>
      </c>
      <c r="D167" s="21"/>
      <c r="E167" s="21"/>
      <c r="F167" s="40" t="s">
        <v>993</v>
      </c>
      <c r="G167" s="21"/>
      <c r="H167" s="21" t="s">
        <v>1032</v>
      </c>
      <c r="I167" s="21" t="s">
        <v>995</v>
      </c>
      <c r="J167" s="21">
        <v>120</v>
      </c>
      <c r="K167" s="62"/>
    </row>
    <row r="168" spans="2:11" ht="15" customHeight="1">
      <c r="B168" s="41"/>
      <c r="C168" s="21" t="s">
        <v>1041</v>
      </c>
      <c r="D168" s="21"/>
      <c r="E168" s="21"/>
      <c r="F168" s="40" t="s">
        <v>993</v>
      </c>
      <c r="G168" s="21"/>
      <c r="H168" s="21" t="s">
        <v>1042</v>
      </c>
      <c r="I168" s="21" t="s">
        <v>995</v>
      </c>
      <c r="J168" s="21" t="s">
        <v>1043</v>
      </c>
      <c r="K168" s="62"/>
    </row>
    <row r="169" spans="2:11" ht="15" customHeight="1">
      <c r="B169" s="41"/>
      <c r="C169" s="21" t="s">
        <v>87</v>
      </c>
      <c r="D169" s="21"/>
      <c r="E169" s="21"/>
      <c r="F169" s="40" t="s">
        <v>993</v>
      </c>
      <c r="G169" s="21"/>
      <c r="H169" s="21" t="s">
        <v>1059</v>
      </c>
      <c r="I169" s="21" t="s">
        <v>995</v>
      </c>
      <c r="J169" s="21" t="s">
        <v>1043</v>
      </c>
      <c r="K169" s="62"/>
    </row>
    <row r="170" spans="2:11" ht="15" customHeight="1">
      <c r="B170" s="41"/>
      <c r="C170" s="21" t="s">
        <v>998</v>
      </c>
      <c r="D170" s="21"/>
      <c r="E170" s="21"/>
      <c r="F170" s="40" t="s">
        <v>999</v>
      </c>
      <c r="G170" s="21"/>
      <c r="H170" s="21" t="s">
        <v>1059</v>
      </c>
      <c r="I170" s="21" t="s">
        <v>995</v>
      </c>
      <c r="J170" s="21">
        <v>50</v>
      </c>
      <c r="K170" s="62"/>
    </row>
    <row r="171" spans="2:11" ht="15" customHeight="1">
      <c r="B171" s="41"/>
      <c r="C171" s="21" t="s">
        <v>1001</v>
      </c>
      <c r="D171" s="21"/>
      <c r="E171" s="21"/>
      <c r="F171" s="40" t="s">
        <v>993</v>
      </c>
      <c r="G171" s="21"/>
      <c r="H171" s="21" t="s">
        <v>1059</v>
      </c>
      <c r="I171" s="21" t="s">
        <v>1003</v>
      </c>
      <c r="J171" s="21"/>
      <c r="K171" s="62"/>
    </row>
    <row r="172" spans="2:11" ht="15" customHeight="1">
      <c r="B172" s="41"/>
      <c r="C172" s="21" t="s">
        <v>1012</v>
      </c>
      <c r="D172" s="21"/>
      <c r="E172" s="21"/>
      <c r="F172" s="40" t="s">
        <v>999</v>
      </c>
      <c r="G172" s="21"/>
      <c r="H172" s="21" t="s">
        <v>1059</v>
      </c>
      <c r="I172" s="21" t="s">
        <v>995</v>
      </c>
      <c r="J172" s="21">
        <v>50</v>
      </c>
      <c r="K172" s="62"/>
    </row>
    <row r="173" spans="2:11" ht="15" customHeight="1">
      <c r="B173" s="41"/>
      <c r="C173" s="21" t="s">
        <v>1020</v>
      </c>
      <c r="D173" s="21"/>
      <c r="E173" s="21"/>
      <c r="F173" s="40" t="s">
        <v>999</v>
      </c>
      <c r="G173" s="21"/>
      <c r="H173" s="21" t="s">
        <v>1059</v>
      </c>
      <c r="I173" s="21" t="s">
        <v>995</v>
      </c>
      <c r="J173" s="21">
        <v>50</v>
      </c>
      <c r="K173" s="62"/>
    </row>
    <row r="174" spans="2:11" ht="15" customHeight="1">
      <c r="B174" s="41"/>
      <c r="C174" s="21" t="s">
        <v>1018</v>
      </c>
      <c r="D174" s="21"/>
      <c r="E174" s="21"/>
      <c r="F174" s="40" t="s">
        <v>999</v>
      </c>
      <c r="G174" s="21"/>
      <c r="H174" s="21" t="s">
        <v>1059</v>
      </c>
      <c r="I174" s="21" t="s">
        <v>995</v>
      </c>
      <c r="J174" s="21">
        <v>50</v>
      </c>
      <c r="K174" s="62"/>
    </row>
    <row r="175" spans="2:11" ht="15" customHeight="1">
      <c r="B175" s="41"/>
      <c r="C175" s="21" t="s">
        <v>144</v>
      </c>
      <c r="D175" s="21"/>
      <c r="E175" s="21"/>
      <c r="F175" s="40" t="s">
        <v>993</v>
      </c>
      <c r="G175" s="21"/>
      <c r="H175" s="21" t="s">
        <v>1060</v>
      </c>
      <c r="I175" s="21" t="s">
        <v>1061</v>
      </c>
      <c r="J175" s="21"/>
      <c r="K175" s="62"/>
    </row>
    <row r="176" spans="2:11" ht="15" customHeight="1">
      <c r="B176" s="41"/>
      <c r="C176" s="21" t="s">
        <v>56</v>
      </c>
      <c r="D176" s="21"/>
      <c r="E176" s="21"/>
      <c r="F176" s="40" t="s">
        <v>993</v>
      </c>
      <c r="G176" s="21"/>
      <c r="H176" s="21" t="s">
        <v>1062</v>
      </c>
      <c r="I176" s="21" t="s">
        <v>1063</v>
      </c>
      <c r="J176" s="21">
        <v>1</v>
      </c>
      <c r="K176" s="62"/>
    </row>
    <row r="177" spans="2:11" ht="15" customHeight="1">
      <c r="B177" s="41"/>
      <c r="C177" s="21" t="s">
        <v>52</v>
      </c>
      <c r="D177" s="21"/>
      <c r="E177" s="21"/>
      <c r="F177" s="40" t="s">
        <v>993</v>
      </c>
      <c r="G177" s="21"/>
      <c r="H177" s="21" t="s">
        <v>1064</v>
      </c>
      <c r="I177" s="21" t="s">
        <v>995</v>
      </c>
      <c r="J177" s="21">
        <v>20</v>
      </c>
      <c r="K177" s="62"/>
    </row>
    <row r="178" spans="2:11" ht="15" customHeight="1">
      <c r="B178" s="41"/>
      <c r="C178" s="21" t="s">
        <v>145</v>
      </c>
      <c r="D178" s="21"/>
      <c r="E178" s="21"/>
      <c r="F178" s="40" t="s">
        <v>993</v>
      </c>
      <c r="G178" s="21"/>
      <c r="H178" s="21" t="s">
        <v>1065</v>
      </c>
      <c r="I178" s="21" t="s">
        <v>995</v>
      </c>
      <c r="J178" s="21">
        <v>255</v>
      </c>
      <c r="K178" s="62"/>
    </row>
    <row r="179" spans="2:11" ht="15" customHeight="1">
      <c r="B179" s="41"/>
      <c r="C179" s="21" t="s">
        <v>146</v>
      </c>
      <c r="D179" s="21"/>
      <c r="E179" s="21"/>
      <c r="F179" s="40" t="s">
        <v>993</v>
      </c>
      <c r="G179" s="21"/>
      <c r="H179" s="21" t="s">
        <v>958</v>
      </c>
      <c r="I179" s="21" t="s">
        <v>995</v>
      </c>
      <c r="J179" s="21">
        <v>10</v>
      </c>
      <c r="K179" s="62"/>
    </row>
    <row r="180" spans="2:11" ht="15" customHeight="1">
      <c r="B180" s="41"/>
      <c r="C180" s="21" t="s">
        <v>147</v>
      </c>
      <c r="D180" s="21"/>
      <c r="E180" s="21"/>
      <c r="F180" s="40" t="s">
        <v>993</v>
      </c>
      <c r="G180" s="21"/>
      <c r="H180" s="21" t="s">
        <v>1066</v>
      </c>
      <c r="I180" s="21" t="s">
        <v>1027</v>
      </c>
      <c r="J180" s="21"/>
      <c r="K180" s="62"/>
    </row>
    <row r="181" spans="2:11" ht="15" customHeight="1">
      <c r="B181" s="41"/>
      <c r="C181" s="21" t="s">
        <v>1067</v>
      </c>
      <c r="D181" s="21"/>
      <c r="E181" s="21"/>
      <c r="F181" s="40" t="s">
        <v>993</v>
      </c>
      <c r="G181" s="21"/>
      <c r="H181" s="21" t="s">
        <v>1068</v>
      </c>
      <c r="I181" s="21" t="s">
        <v>1027</v>
      </c>
      <c r="J181" s="21"/>
      <c r="K181" s="62"/>
    </row>
    <row r="182" spans="2:11" ht="15" customHeight="1">
      <c r="B182" s="41"/>
      <c r="C182" s="21" t="s">
        <v>1056</v>
      </c>
      <c r="D182" s="21"/>
      <c r="E182" s="21"/>
      <c r="F182" s="40" t="s">
        <v>993</v>
      </c>
      <c r="G182" s="21"/>
      <c r="H182" s="21" t="s">
        <v>1069</v>
      </c>
      <c r="I182" s="21" t="s">
        <v>1027</v>
      </c>
      <c r="J182" s="21"/>
      <c r="K182" s="62"/>
    </row>
    <row r="183" spans="2:11" ht="15" customHeight="1">
      <c r="B183" s="41"/>
      <c r="C183" s="21" t="s">
        <v>149</v>
      </c>
      <c r="D183" s="21"/>
      <c r="E183" s="21"/>
      <c r="F183" s="40" t="s">
        <v>999</v>
      </c>
      <c r="G183" s="21"/>
      <c r="H183" s="21" t="s">
        <v>1070</v>
      </c>
      <c r="I183" s="21" t="s">
        <v>995</v>
      </c>
      <c r="J183" s="21">
        <v>50</v>
      </c>
      <c r="K183" s="62"/>
    </row>
    <row r="184" spans="2:11" ht="15" customHeight="1">
      <c r="B184" s="41"/>
      <c r="C184" s="21" t="s">
        <v>1071</v>
      </c>
      <c r="D184" s="21"/>
      <c r="E184" s="21"/>
      <c r="F184" s="40" t="s">
        <v>999</v>
      </c>
      <c r="G184" s="21"/>
      <c r="H184" s="21" t="s">
        <v>1072</v>
      </c>
      <c r="I184" s="21" t="s">
        <v>1073</v>
      </c>
      <c r="J184" s="21"/>
      <c r="K184" s="62"/>
    </row>
    <row r="185" spans="2:11" ht="15" customHeight="1">
      <c r="B185" s="41"/>
      <c r="C185" s="21" t="s">
        <v>1074</v>
      </c>
      <c r="D185" s="21"/>
      <c r="E185" s="21"/>
      <c r="F185" s="40" t="s">
        <v>999</v>
      </c>
      <c r="G185" s="21"/>
      <c r="H185" s="21" t="s">
        <v>1075</v>
      </c>
      <c r="I185" s="21" t="s">
        <v>1073</v>
      </c>
      <c r="J185" s="21"/>
      <c r="K185" s="62"/>
    </row>
    <row r="186" spans="2:11" ht="15" customHeight="1">
      <c r="B186" s="41"/>
      <c r="C186" s="21" t="s">
        <v>1076</v>
      </c>
      <c r="D186" s="21"/>
      <c r="E186" s="21"/>
      <c r="F186" s="40" t="s">
        <v>999</v>
      </c>
      <c r="G186" s="21"/>
      <c r="H186" s="21" t="s">
        <v>1077</v>
      </c>
      <c r="I186" s="21" t="s">
        <v>1073</v>
      </c>
      <c r="J186" s="21"/>
      <c r="K186" s="62"/>
    </row>
    <row r="187" spans="2:11" ht="15" customHeight="1">
      <c r="B187" s="41"/>
      <c r="C187" s="74" t="s">
        <v>1078</v>
      </c>
      <c r="D187" s="21"/>
      <c r="E187" s="21"/>
      <c r="F187" s="40" t="s">
        <v>999</v>
      </c>
      <c r="G187" s="21"/>
      <c r="H187" s="21" t="s">
        <v>1079</v>
      </c>
      <c r="I187" s="21" t="s">
        <v>1080</v>
      </c>
      <c r="J187" s="75" t="s">
        <v>1081</v>
      </c>
      <c r="K187" s="62"/>
    </row>
    <row r="188" spans="2:11" ht="15" customHeight="1">
      <c r="B188" s="41"/>
      <c r="C188" s="26" t="s">
        <v>41</v>
      </c>
      <c r="D188" s="21"/>
      <c r="E188" s="21"/>
      <c r="F188" s="40" t="s">
        <v>993</v>
      </c>
      <c r="G188" s="21"/>
      <c r="H188" s="17" t="s">
        <v>1082</v>
      </c>
      <c r="I188" s="21" t="s">
        <v>1083</v>
      </c>
      <c r="J188" s="21"/>
      <c r="K188" s="62"/>
    </row>
    <row r="189" spans="2:11" ht="15" customHeight="1">
      <c r="B189" s="41"/>
      <c r="C189" s="26" t="s">
        <v>1084</v>
      </c>
      <c r="D189" s="21"/>
      <c r="E189" s="21"/>
      <c r="F189" s="40" t="s">
        <v>993</v>
      </c>
      <c r="G189" s="21"/>
      <c r="H189" s="21" t="s">
        <v>1085</v>
      </c>
      <c r="I189" s="21" t="s">
        <v>1027</v>
      </c>
      <c r="J189" s="21"/>
      <c r="K189" s="62"/>
    </row>
    <row r="190" spans="2:11" ht="15" customHeight="1">
      <c r="B190" s="41"/>
      <c r="C190" s="26" t="s">
        <v>1086</v>
      </c>
      <c r="D190" s="21"/>
      <c r="E190" s="21"/>
      <c r="F190" s="40" t="s">
        <v>993</v>
      </c>
      <c r="G190" s="21"/>
      <c r="H190" s="21" t="s">
        <v>1087</v>
      </c>
      <c r="I190" s="21" t="s">
        <v>1027</v>
      </c>
      <c r="J190" s="21"/>
      <c r="K190" s="62"/>
    </row>
    <row r="191" spans="2:11" ht="15" customHeight="1">
      <c r="B191" s="41"/>
      <c r="C191" s="26" t="s">
        <v>1088</v>
      </c>
      <c r="D191" s="21"/>
      <c r="E191" s="21"/>
      <c r="F191" s="40" t="s">
        <v>999</v>
      </c>
      <c r="G191" s="21"/>
      <c r="H191" s="21" t="s">
        <v>1089</v>
      </c>
      <c r="I191" s="21" t="s">
        <v>1027</v>
      </c>
      <c r="J191" s="21"/>
      <c r="K191" s="62"/>
    </row>
    <row r="192" spans="2:11" ht="15" customHeight="1">
      <c r="B192" s="68"/>
      <c r="C192" s="76"/>
      <c r="D192" s="50"/>
      <c r="E192" s="50"/>
      <c r="F192" s="50"/>
      <c r="G192" s="50"/>
      <c r="H192" s="50"/>
      <c r="I192" s="50"/>
      <c r="J192" s="50"/>
      <c r="K192" s="69"/>
    </row>
    <row r="193" spans="2:11" ht="18.75" customHeight="1">
      <c r="B193" s="17"/>
      <c r="C193" s="21"/>
      <c r="D193" s="21"/>
      <c r="E193" s="21"/>
      <c r="F193" s="40"/>
      <c r="G193" s="21"/>
      <c r="H193" s="21"/>
      <c r="I193" s="21"/>
      <c r="J193" s="21"/>
      <c r="K193" s="17"/>
    </row>
    <row r="194" spans="2:11" ht="18.75" customHeight="1">
      <c r="B194" s="17"/>
      <c r="C194" s="21"/>
      <c r="D194" s="21"/>
      <c r="E194" s="21"/>
      <c r="F194" s="40"/>
      <c r="G194" s="21"/>
      <c r="H194" s="21"/>
      <c r="I194" s="21"/>
      <c r="J194" s="21"/>
      <c r="K194" s="17"/>
    </row>
    <row r="195" spans="2:11" ht="18.75" customHeight="1">
      <c r="B195" s="27"/>
      <c r="C195" s="27"/>
      <c r="D195" s="27"/>
      <c r="E195" s="27"/>
      <c r="F195" s="27"/>
      <c r="G195" s="27"/>
      <c r="H195" s="27"/>
      <c r="I195" s="27"/>
      <c r="J195" s="27"/>
      <c r="K195" s="27"/>
    </row>
    <row r="196" spans="2:11" ht="13.5">
      <c r="B196" s="9"/>
      <c r="C196" s="10"/>
      <c r="D196" s="10"/>
      <c r="E196" s="10"/>
      <c r="F196" s="10"/>
      <c r="G196" s="10"/>
      <c r="H196" s="10"/>
      <c r="I196" s="10"/>
      <c r="J196" s="10"/>
      <c r="K196" s="11"/>
    </row>
    <row r="197" spans="2:11" ht="21">
      <c r="B197" s="12"/>
      <c r="C197" s="384" t="s">
        <v>1090</v>
      </c>
      <c r="D197" s="384"/>
      <c r="E197" s="384"/>
      <c r="F197" s="384"/>
      <c r="G197" s="384"/>
      <c r="H197" s="384"/>
      <c r="I197" s="384"/>
      <c r="J197" s="384"/>
      <c r="K197" s="13"/>
    </row>
    <row r="198" spans="2:11" ht="25.5" customHeight="1">
      <c r="B198" s="12"/>
      <c r="C198" s="77" t="s">
        <v>1091</v>
      </c>
      <c r="D198" s="77"/>
      <c r="E198" s="77"/>
      <c r="F198" s="77" t="s">
        <v>1092</v>
      </c>
      <c r="G198" s="78"/>
      <c r="H198" s="390" t="s">
        <v>1093</v>
      </c>
      <c r="I198" s="390"/>
      <c r="J198" s="390"/>
      <c r="K198" s="13"/>
    </row>
    <row r="199" spans="2:11" ht="5.25" customHeight="1">
      <c r="B199" s="41"/>
      <c r="C199" s="38"/>
      <c r="D199" s="38"/>
      <c r="E199" s="38"/>
      <c r="F199" s="38"/>
      <c r="G199" s="21"/>
      <c r="H199" s="38"/>
      <c r="I199" s="38"/>
      <c r="J199" s="38"/>
      <c r="K199" s="62"/>
    </row>
    <row r="200" spans="2:11" ht="15" customHeight="1">
      <c r="B200" s="41"/>
      <c r="C200" s="21" t="s">
        <v>1083</v>
      </c>
      <c r="D200" s="21"/>
      <c r="E200" s="21"/>
      <c r="F200" s="40" t="s">
        <v>42</v>
      </c>
      <c r="G200" s="21"/>
      <c r="H200" s="387" t="s">
        <v>1094</v>
      </c>
      <c r="I200" s="387"/>
      <c r="J200" s="387"/>
      <c r="K200" s="62"/>
    </row>
    <row r="201" spans="2:11" ht="15" customHeight="1">
      <c r="B201" s="41"/>
      <c r="C201" s="47"/>
      <c r="D201" s="21"/>
      <c r="E201" s="21"/>
      <c r="F201" s="40" t="s">
        <v>43</v>
      </c>
      <c r="G201" s="21"/>
      <c r="H201" s="387" t="s">
        <v>1095</v>
      </c>
      <c r="I201" s="387"/>
      <c r="J201" s="387"/>
      <c r="K201" s="62"/>
    </row>
    <row r="202" spans="2:11" ht="15" customHeight="1">
      <c r="B202" s="41"/>
      <c r="C202" s="47"/>
      <c r="D202" s="21"/>
      <c r="E202" s="21"/>
      <c r="F202" s="40" t="s">
        <v>46</v>
      </c>
      <c r="G202" s="21"/>
      <c r="H202" s="387" t="s">
        <v>1096</v>
      </c>
      <c r="I202" s="387"/>
      <c r="J202" s="387"/>
      <c r="K202" s="62"/>
    </row>
    <row r="203" spans="2:11" ht="15" customHeight="1">
      <c r="B203" s="41"/>
      <c r="C203" s="21"/>
      <c r="D203" s="21"/>
      <c r="E203" s="21"/>
      <c r="F203" s="40" t="s">
        <v>44</v>
      </c>
      <c r="G203" s="21"/>
      <c r="H203" s="387" t="s">
        <v>1097</v>
      </c>
      <c r="I203" s="387"/>
      <c r="J203" s="387"/>
      <c r="K203" s="62"/>
    </row>
    <row r="204" spans="2:11" ht="15" customHeight="1">
      <c r="B204" s="41"/>
      <c r="C204" s="21"/>
      <c r="D204" s="21"/>
      <c r="E204" s="21"/>
      <c r="F204" s="40" t="s">
        <v>45</v>
      </c>
      <c r="G204" s="21"/>
      <c r="H204" s="387" t="s">
        <v>1098</v>
      </c>
      <c r="I204" s="387"/>
      <c r="J204" s="387"/>
      <c r="K204" s="62"/>
    </row>
    <row r="205" spans="2:11" ht="15" customHeight="1">
      <c r="B205" s="41"/>
      <c r="C205" s="21"/>
      <c r="D205" s="21"/>
      <c r="E205" s="21"/>
      <c r="F205" s="40"/>
      <c r="G205" s="21"/>
      <c r="H205" s="21"/>
      <c r="I205" s="21"/>
      <c r="J205" s="21"/>
      <c r="K205" s="62"/>
    </row>
    <row r="206" spans="2:11" ht="15" customHeight="1">
      <c r="B206" s="41"/>
      <c r="C206" s="21" t="s">
        <v>1039</v>
      </c>
      <c r="D206" s="21"/>
      <c r="E206" s="21"/>
      <c r="F206" s="40" t="s">
        <v>78</v>
      </c>
      <c r="G206" s="21"/>
      <c r="H206" s="387" t="s">
        <v>1099</v>
      </c>
      <c r="I206" s="387"/>
      <c r="J206" s="387"/>
      <c r="K206" s="62"/>
    </row>
    <row r="207" spans="2:11" ht="15" customHeight="1">
      <c r="B207" s="41"/>
      <c r="C207" s="47"/>
      <c r="D207" s="21"/>
      <c r="E207" s="21"/>
      <c r="F207" s="40" t="s">
        <v>937</v>
      </c>
      <c r="G207" s="21"/>
      <c r="H207" s="387" t="s">
        <v>938</v>
      </c>
      <c r="I207" s="387"/>
      <c r="J207" s="387"/>
      <c r="K207" s="62"/>
    </row>
    <row r="208" spans="2:11" ht="15" customHeight="1">
      <c r="B208" s="41"/>
      <c r="C208" s="21"/>
      <c r="D208" s="21"/>
      <c r="E208" s="21"/>
      <c r="F208" s="40" t="s">
        <v>935</v>
      </c>
      <c r="G208" s="21"/>
      <c r="H208" s="387" t="s">
        <v>1100</v>
      </c>
      <c r="I208" s="387"/>
      <c r="J208" s="387"/>
      <c r="K208" s="62"/>
    </row>
    <row r="209" spans="2:11" ht="15" customHeight="1">
      <c r="B209" s="79"/>
      <c r="C209" s="47"/>
      <c r="D209" s="47"/>
      <c r="E209" s="47"/>
      <c r="F209" s="40" t="s">
        <v>939</v>
      </c>
      <c r="G209" s="26"/>
      <c r="H209" s="391" t="s">
        <v>940</v>
      </c>
      <c r="I209" s="391"/>
      <c r="J209" s="391"/>
      <c r="K209" s="80"/>
    </row>
    <row r="210" spans="2:11" ht="15" customHeight="1">
      <c r="B210" s="79"/>
      <c r="C210" s="47"/>
      <c r="D210" s="47"/>
      <c r="E210" s="47"/>
      <c r="F210" s="40" t="s">
        <v>941</v>
      </c>
      <c r="G210" s="26"/>
      <c r="H210" s="391" t="s">
        <v>498</v>
      </c>
      <c r="I210" s="391"/>
      <c r="J210" s="391"/>
      <c r="K210" s="80"/>
    </row>
    <row r="211" spans="2:11" ht="15" customHeight="1">
      <c r="B211" s="79"/>
      <c r="C211" s="47"/>
      <c r="D211" s="47"/>
      <c r="E211" s="47"/>
      <c r="F211" s="81"/>
      <c r="G211" s="26"/>
      <c r="H211" s="82"/>
      <c r="I211" s="82"/>
      <c r="J211" s="82"/>
      <c r="K211" s="80"/>
    </row>
    <row r="212" spans="2:11" ht="15" customHeight="1">
      <c r="B212" s="79"/>
      <c r="C212" s="21" t="s">
        <v>1063</v>
      </c>
      <c r="D212" s="47"/>
      <c r="E212" s="47"/>
      <c r="F212" s="40">
        <v>1</v>
      </c>
      <c r="G212" s="26"/>
      <c r="H212" s="391" t="s">
        <v>1101</v>
      </c>
      <c r="I212" s="391"/>
      <c r="J212" s="391"/>
      <c r="K212" s="80"/>
    </row>
    <row r="213" spans="2:11" ht="15" customHeight="1">
      <c r="B213" s="79"/>
      <c r="C213" s="47"/>
      <c r="D213" s="47"/>
      <c r="E213" s="47"/>
      <c r="F213" s="40">
        <v>2</v>
      </c>
      <c r="G213" s="26"/>
      <c r="H213" s="391" t="s">
        <v>1102</v>
      </c>
      <c r="I213" s="391"/>
      <c r="J213" s="391"/>
      <c r="K213" s="80"/>
    </row>
    <row r="214" spans="2:11" ht="15" customHeight="1">
      <c r="B214" s="79"/>
      <c r="C214" s="47"/>
      <c r="D214" s="47"/>
      <c r="E214" s="47"/>
      <c r="F214" s="40">
        <v>3</v>
      </c>
      <c r="G214" s="26"/>
      <c r="H214" s="391" t="s">
        <v>1103</v>
      </c>
      <c r="I214" s="391"/>
      <c r="J214" s="391"/>
      <c r="K214" s="80"/>
    </row>
    <row r="215" spans="2:11" ht="15" customHeight="1">
      <c r="B215" s="79"/>
      <c r="C215" s="47"/>
      <c r="D215" s="47"/>
      <c r="E215" s="47"/>
      <c r="F215" s="40">
        <v>4</v>
      </c>
      <c r="G215" s="26"/>
      <c r="H215" s="391" t="s">
        <v>1104</v>
      </c>
      <c r="I215" s="391"/>
      <c r="J215" s="391"/>
      <c r="K215" s="80"/>
    </row>
    <row r="216" spans="2:11" ht="12.75" customHeight="1">
      <c r="B216" s="83"/>
      <c r="C216" s="84"/>
      <c r="D216" s="84"/>
      <c r="E216" s="84"/>
      <c r="F216" s="84"/>
      <c r="G216" s="84"/>
      <c r="H216" s="84"/>
      <c r="I216" s="84"/>
      <c r="J216" s="84"/>
      <c r="K216" s="85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75"/>
  <sheetViews>
    <sheetView showGridLines="0" tabSelected="1" workbookViewId="0" topLeftCell="A1">
      <pane ySplit="1" topLeftCell="A50" activePane="bottomLeft" state="frozen"/>
      <selection pane="bottomLeft" activeCell="I217" sqref="I217"/>
    </sheetView>
  </sheetViews>
  <sheetFormatPr defaultColWidth="9.16015625" defaultRowHeight="13.5"/>
  <cols>
    <col min="1" max="1" width="8.33203125" style="91" customWidth="1"/>
    <col min="2" max="2" width="1.66796875" style="91" customWidth="1"/>
    <col min="3" max="3" width="4.16015625" style="91" customWidth="1"/>
    <col min="4" max="4" width="4.33203125" style="91" customWidth="1"/>
    <col min="5" max="5" width="17.16015625" style="91" customWidth="1"/>
    <col min="6" max="6" width="75" style="91" customWidth="1"/>
    <col min="7" max="7" width="8.66015625" style="91" customWidth="1"/>
    <col min="8" max="8" width="11.16015625" style="91" customWidth="1"/>
    <col min="9" max="9" width="12.66015625" style="91" customWidth="1"/>
    <col min="10" max="10" width="23.5" style="91" customWidth="1"/>
    <col min="11" max="11" width="15.5" style="91" customWidth="1"/>
    <col min="12" max="12" width="9.16015625" style="91" customWidth="1"/>
    <col min="13" max="18" width="9.33203125" style="91" hidden="1" customWidth="1"/>
    <col min="19" max="19" width="8.16015625" style="91" hidden="1" customWidth="1"/>
    <col min="20" max="20" width="29.66015625" style="91" hidden="1" customWidth="1"/>
    <col min="21" max="21" width="16.33203125" style="91" hidden="1" customWidth="1"/>
    <col min="22" max="22" width="12.33203125" style="91" customWidth="1"/>
    <col min="23" max="23" width="16.33203125" style="91" customWidth="1"/>
    <col min="24" max="24" width="12.33203125" style="91" customWidth="1"/>
    <col min="25" max="25" width="15" style="91" customWidth="1"/>
    <col min="26" max="26" width="11" style="91" customWidth="1"/>
    <col min="27" max="27" width="15" style="91" customWidth="1"/>
    <col min="28" max="28" width="16.33203125" style="91" customWidth="1"/>
    <col min="29" max="29" width="11" style="91" customWidth="1"/>
    <col min="30" max="30" width="15" style="91" customWidth="1"/>
    <col min="31" max="31" width="16.33203125" style="91" customWidth="1"/>
    <col min="32" max="43" width="9.16015625" style="91" customWidth="1"/>
    <col min="44" max="65" width="9.33203125" style="91" hidden="1" customWidth="1"/>
    <col min="66" max="16384" width="9.16015625" style="91" customWidth="1"/>
  </cols>
  <sheetData>
    <row r="1" spans="1:70" ht="21.75" customHeight="1">
      <c r="A1" s="88"/>
      <c r="B1" s="3"/>
      <c r="C1" s="3"/>
      <c r="D1" s="4" t="s">
        <v>1</v>
      </c>
      <c r="E1" s="3"/>
      <c r="F1" s="89" t="s">
        <v>108</v>
      </c>
      <c r="G1" s="378" t="s">
        <v>109</v>
      </c>
      <c r="H1" s="378"/>
      <c r="I1" s="3"/>
      <c r="J1" s="89" t="s">
        <v>110</v>
      </c>
      <c r="K1" s="4" t="s">
        <v>111</v>
      </c>
      <c r="L1" s="89" t="s">
        <v>112</v>
      </c>
      <c r="M1" s="89"/>
      <c r="N1" s="89"/>
      <c r="O1" s="89"/>
      <c r="P1" s="89"/>
      <c r="Q1" s="89"/>
      <c r="R1" s="89"/>
      <c r="S1" s="89"/>
      <c r="T1" s="89"/>
      <c r="U1" s="90"/>
      <c r="V1" s="90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</row>
    <row r="2" spans="3:46" ht="36.95" customHeight="1">
      <c r="L2" s="336" t="s">
        <v>8</v>
      </c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92" t="s">
        <v>80</v>
      </c>
    </row>
    <row r="3" spans="2:46" ht="6.95" customHeight="1">
      <c r="B3" s="93"/>
      <c r="C3" s="94"/>
      <c r="D3" s="94"/>
      <c r="E3" s="94"/>
      <c r="F3" s="94"/>
      <c r="G3" s="94"/>
      <c r="H3" s="94"/>
      <c r="I3" s="94"/>
      <c r="J3" s="94"/>
      <c r="K3" s="95"/>
      <c r="AT3" s="92" t="s">
        <v>81</v>
      </c>
    </row>
    <row r="4" spans="2:46" ht="36.95" customHeight="1">
      <c r="B4" s="96"/>
      <c r="C4" s="97"/>
      <c r="D4" s="98" t="s">
        <v>113</v>
      </c>
      <c r="E4" s="97"/>
      <c r="F4" s="97"/>
      <c r="G4" s="97"/>
      <c r="H4" s="97"/>
      <c r="I4" s="97"/>
      <c r="J4" s="97"/>
      <c r="K4" s="99"/>
      <c r="M4" s="100" t="s">
        <v>13</v>
      </c>
      <c r="AT4" s="92" t="s">
        <v>6</v>
      </c>
    </row>
    <row r="5" spans="2:11" ht="6.95" customHeight="1">
      <c r="B5" s="96"/>
      <c r="C5" s="97"/>
      <c r="D5" s="97"/>
      <c r="E5" s="97"/>
      <c r="F5" s="97"/>
      <c r="G5" s="97"/>
      <c r="H5" s="97"/>
      <c r="I5" s="97"/>
      <c r="J5" s="97"/>
      <c r="K5" s="99"/>
    </row>
    <row r="6" spans="2:11" ht="15">
      <c r="B6" s="96"/>
      <c r="C6" s="97"/>
      <c r="D6" s="101" t="s">
        <v>19</v>
      </c>
      <c r="E6" s="97"/>
      <c r="F6" s="97"/>
      <c r="G6" s="97"/>
      <c r="H6" s="97"/>
      <c r="I6" s="97"/>
      <c r="J6" s="97"/>
      <c r="K6" s="99"/>
    </row>
    <row r="7" spans="2:11" ht="22.5" customHeight="1">
      <c r="B7" s="96"/>
      <c r="C7" s="97"/>
      <c r="D7" s="97"/>
      <c r="E7" s="379" t="str">
        <f>'Rekapitulace stavby'!K6</f>
        <v>SPŠ  stavební Pardubice- modernizace a vybavení truhlářských dílen</v>
      </c>
      <c r="F7" s="380"/>
      <c r="G7" s="380"/>
      <c r="H7" s="380"/>
      <c r="I7" s="97"/>
      <c r="J7" s="97"/>
      <c r="K7" s="99"/>
    </row>
    <row r="8" spans="2:11" s="102" customFormat="1" ht="15">
      <c r="B8" s="103"/>
      <c r="C8" s="104"/>
      <c r="D8" s="101" t="s">
        <v>114</v>
      </c>
      <c r="E8" s="104"/>
      <c r="F8" s="104"/>
      <c r="G8" s="104"/>
      <c r="H8" s="104"/>
      <c r="I8" s="104"/>
      <c r="J8" s="104"/>
      <c r="K8" s="105"/>
    </row>
    <row r="9" spans="2:11" s="102" customFormat="1" ht="36.95" customHeight="1">
      <c r="B9" s="103"/>
      <c r="C9" s="104"/>
      <c r="D9" s="104"/>
      <c r="E9" s="381" t="s">
        <v>115</v>
      </c>
      <c r="F9" s="382"/>
      <c r="G9" s="382"/>
      <c r="H9" s="382"/>
      <c r="I9" s="104"/>
      <c r="J9" s="104"/>
      <c r="K9" s="105"/>
    </row>
    <row r="10" spans="2:11" s="102" customFormat="1" ht="13.5">
      <c r="B10" s="103"/>
      <c r="C10" s="104"/>
      <c r="D10" s="104"/>
      <c r="E10" s="104"/>
      <c r="F10" s="104"/>
      <c r="G10" s="104"/>
      <c r="H10" s="104"/>
      <c r="I10" s="104"/>
      <c r="J10" s="104"/>
      <c r="K10" s="105"/>
    </row>
    <row r="11" spans="2:11" s="102" customFormat="1" ht="14.45" customHeight="1">
      <c r="B11" s="103"/>
      <c r="C11" s="104"/>
      <c r="D11" s="101" t="s">
        <v>21</v>
      </c>
      <c r="E11" s="104"/>
      <c r="F11" s="107" t="s">
        <v>5</v>
      </c>
      <c r="G11" s="104"/>
      <c r="H11" s="104"/>
      <c r="I11" s="101" t="s">
        <v>22</v>
      </c>
      <c r="J11" s="107" t="s">
        <v>5</v>
      </c>
      <c r="K11" s="105"/>
    </row>
    <row r="12" spans="2:11" s="102" customFormat="1" ht="14.45" customHeight="1">
      <c r="B12" s="103"/>
      <c r="C12" s="104"/>
      <c r="D12" s="101" t="s">
        <v>23</v>
      </c>
      <c r="E12" s="104"/>
      <c r="F12" s="107" t="s">
        <v>24</v>
      </c>
      <c r="G12" s="104"/>
      <c r="H12" s="104"/>
      <c r="I12" s="101" t="s">
        <v>25</v>
      </c>
      <c r="J12" s="108">
        <f>'Rekapitulace stavby'!AN8</f>
        <v>42926</v>
      </c>
      <c r="K12" s="105"/>
    </row>
    <row r="13" spans="2:11" s="102" customFormat="1" ht="10.9" customHeight="1">
      <c r="B13" s="103"/>
      <c r="C13" s="104"/>
      <c r="D13" s="104"/>
      <c r="E13" s="104"/>
      <c r="F13" s="104"/>
      <c r="G13" s="104"/>
      <c r="H13" s="104"/>
      <c r="I13" s="104"/>
      <c r="J13" s="104"/>
      <c r="K13" s="105"/>
    </row>
    <row r="14" spans="2:11" s="102" customFormat="1" ht="14.45" customHeight="1">
      <c r="B14" s="103"/>
      <c r="C14" s="104"/>
      <c r="D14" s="101" t="s">
        <v>26</v>
      </c>
      <c r="E14" s="104"/>
      <c r="F14" s="104"/>
      <c r="G14" s="104"/>
      <c r="H14" s="104"/>
      <c r="I14" s="101" t="s">
        <v>27</v>
      </c>
      <c r="J14" s="107" t="s">
        <v>5</v>
      </c>
      <c r="K14" s="105"/>
    </row>
    <row r="15" spans="2:11" s="102" customFormat="1" ht="18" customHeight="1">
      <c r="B15" s="103"/>
      <c r="C15" s="104"/>
      <c r="D15" s="104"/>
      <c r="E15" s="107" t="s">
        <v>29</v>
      </c>
      <c r="F15" s="104"/>
      <c r="G15" s="104"/>
      <c r="H15" s="104"/>
      <c r="I15" s="101" t="s">
        <v>30</v>
      </c>
      <c r="J15" s="107" t="s">
        <v>5</v>
      </c>
      <c r="K15" s="105"/>
    </row>
    <row r="16" spans="2:11" s="102" customFormat="1" ht="6.95" customHeight="1">
      <c r="B16" s="103"/>
      <c r="C16" s="104"/>
      <c r="D16" s="104"/>
      <c r="E16" s="104"/>
      <c r="F16" s="104"/>
      <c r="G16" s="104"/>
      <c r="H16" s="104"/>
      <c r="I16" s="104"/>
      <c r="J16" s="104"/>
      <c r="K16" s="105"/>
    </row>
    <row r="17" spans="2:11" s="102" customFormat="1" ht="14.45" customHeight="1">
      <c r="B17" s="103"/>
      <c r="C17" s="104"/>
      <c r="D17" s="101" t="s">
        <v>31</v>
      </c>
      <c r="E17" s="104"/>
      <c r="F17" s="104"/>
      <c r="G17" s="104"/>
      <c r="H17" s="104"/>
      <c r="I17" s="101" t="s">
        <v>27</v>
      </c>
      <c r="J17" s="107" t="str">
        <f>IF('Rekapitulace stavby'!AN13="Vyplň údaj","",IF('Rekapitulace stavby'!AN13="","",'Rekapitulace stavby'!AN13))</f>
        <v/>
      </c>
      <c r="K17" s="105"/>
    </row>
    <row r="18" spans="2:11" s="102" customFormat="1" ht="18" customHeight="1">
      <c r="B18" s="103"/>
      <c r="C18" s="104"/>
      <c r="D18" s="104"/>
      <c r="E18" s="107" t="str">
        <f>IF('Rekapitulace stavby'!E14="Vyplň údaj","",IF('Rekapitulace stavby'!E14="","",'Rekapitulace stavby'!E14))</f>
        <v/>
      </c>
      <c r="F18" s="104"/>
      <c r="G18" s="104"/>
      <c r="H18" s="104"/>
      <c r="I18" s="101" t="s">
        <v>30</v>
      </c>
      <c r="J18" s="107" t="str">
        <f>IF('Rekapitulace stavby'!AN14="Vyplň údaj","",IF('Rekapitulace stavby'!AN14="","",'Rekapitulace stavby'!AN14))</f>
        <v/>
      </c>
      <c r="K18" s="105"/>
    </row>
    <row r="19" spans="2:11" s="102" customFormat="1" ht="6.95" customHeight="1">
      <c r="B19" s="103"/>
      <c r="C19" s="104"/>
      <c r="D19" s="104"/>
      <c r="E19" s="104"/>
      <c r="F19" s="104"/>
      <c r="G19" s="104"/>
      <c r="H19" s="104"/>
      <c r="I19" s="104"/>
      <c r="J19" s="104"/>
      <c r="K19" s="105"/>
    </row>
    <row r="20" spans="2:11" s="102" customFormat="1" ht="14.45" customHeight="1">
      <c r="B20" s="103"/>
      <c r="C20" s="104"/>
      <c r="D20" s="101" t="s">
        <v>33</v>
      </c>
      <c r="E20" s="104"/>
      <c r="F20" s="104"/>
      <c r="G20" s="104"/>
      <c r="H20" s="104"/>
      <c r="I20" s="101" t="s">
        <v>27</v>
      </c>
      <c r="J20" s="107" t="s">
        <v>5</v>
      </c>
      <c r="K20" s="105"/>
    </row>
    <row r="21" spans="2:11" s="102" customFormat="1" ht="18" customHeight="1">
      <c r="B21" s="103"/>
      <c r="C21" s="104"/>
      <c r="D21" s="104"/>
      <c r="E21" s="107" t="s">
        <v>34</v>
      </c>
      <c r="F21" s="104"/>
      <c r="G21" s="104"/>
      <c r="H21" s="104"/>
      <c r="I21" s="101" t="s">
        <v>30</v>
      </c>
      <c r="J21" s="107" t="s">
        <v>5</v>
      </c>
      <c r="K21" s="105"/>
    </row>
    <row r="22" spans="2:11" s="102" customFormat="1" ht="6.95" customHeight="1">
      <c r="B22" s="103"/>
      <c r="C22" s="104"/>
      <c r="D22" s="104"/>
      <c r="E22" s="104"/>
      <c r="F22" s="104"/>
      <c r="G22" s="104"/>
      <c r="H22" s="104"/>
      <c r="I22" s="104"/>
      <c r="J22" s="104"/>
      <c r="K22" s="105"/>
    </row>
    <row r="23" spans="2:11" s="102" customFormat="1" ht="14.45" customHeight="1">
      <c r="B23" s="103"/>
      <c r="C23" s="104"/>
      <c r="D23" s="101" t="s">
        <v>36</v>
      </c>
      <c r="E23" s="104"/>
      <c r="F23" s="104"/>
      <c r="G23" s="104"/>
      <c r="H23" s="104"/>
      <c r="I23" s="104"/>
      <c r="J23" s="104"/>
      <c r="K23" s="105"/>
    </row>
    <row r="24" spans="2:11" s="112" customFormat="1" ht="22.5" customHeight="1">
      <c r="B24" s="109"/>
      <c r="C24" s="110"/>
      <c r="D24" s="110"/>
      <c r="E24" s="371" t="s">
        <v>5</v>
      </c>
      <c r="F24" s="371"/>
      <c r="G24" s="371"/>
      <c r="H24" s="371"/>
      <c r="I24" s="110"/>
      <c r="J24" s="110"/>
      <c r="K24" s="111"/>
    </row>
    <row r="25" spans="2:11" s="102" customFormat="1" ht="6.95" customHeight="1">
      <c r="B25" s="103"/>
      <c r="C25" s="104"/>
      <c r="D25" s="104"/>
      <c r="E25" s="104"/>
      <c r="F25" s="104"/>
      <c r="G25" s="104"/>
      <c r="H25" s="104"/>
      <c r="I25" s="104"/>
      <c r="J25" s="104"/>
      <c r="K25" s="105"/>
    </row>
    <row r="26" spans="2:11" s="102" customFormat="1" ht="6.95" customHeight="1">
      <c r="B26" s="103"/>
      <c r="C26" s="104"/>
      <c r="D26" s="113"/>
      <c r="E26" s="113"/>
      <c r="F26" s="113"/>
      <c r="G26" s="113"/>
      <c r="H26" s="113"/>
      <c r="I26" s="113"/>
      <c r="J26" s="113"/>
      <c r="K26" s="114"/>
    </row>
    <row r="27" spans="2:11" s="102" customFormat="1" ht="25.35" customHeight="1">
      <c r="B27" s="103"/>
      <c r="C27" s="104"/>
      <c r="D27" s="115" t="s">
        <v>37</v>
      </c>
      <c r="E27" s="104"/>
      <c r="F27" s="104"/>
      <c r="G27" s="104"/>
      <c r="H27" s="104"/>
      <c r="I27" s="104"/>
      <c r="J27" s="116">
        <f>ROUND(J98,2)</f>
        <v>0</v>
      </c>
      <c r="K27" s="105"/>
    </row>
    <row r="28" spans="2:11" s="102" customFormat="1" ht="6.95" customHeight="1">
      <c r="B28" s="103"/>
      <c r="C28" s="104"/>
      <c r="D28" s="113"/>
      <c r="E28" s="113"/>
      <c r="F28" s="113"/>
      <c r="G28" s="113"/>
      <c r="H28" s="113"/>
      <c r="I28" s="113"/>
      <c r="J28" s="113"/>
      <c r="K28" s="114"/>
    </row>
    <row r="29" spans="2:11" s="102" customFormat="1" ht="14.45" customHeight="1">
      <c r="B29" s="103"/>
      <c r="C29" s="104"/>
      <c r="D29" s="104"/>
      <c r="E29" s="104"/>
      <c r="F29" s="117" t="s">
        <v>39</v>
      </c>
      <c r="G29" s="104"/>
      <c r="H29" s="104"/>
      <c r="I29" s="117" t="s">
        <v>38</v>
      </c>
      <c r="J29" s="117" t="s">
        <v>40</v>
      </c>
      <c r="K29" s="105"/>
    </row>
    <row r="30" spans="2:11" s="102" customFormat="1" ht="14.45" customHeight="1">
      <c r="B30" s="103"/>
      <c r="C30" s="104"/>
      <c r="D30" s="118" t="s">
        <v>41</v>
      </c>
      <c r="E30" s="118" t="s">
        <v>42</v>
      </c>
      <c r="F30" s="119">
        <f>ROUND(SUM(BE98:BE274),2)</f>
        <v>0</v>
      </c>
      <c r="G30" s="104"/>
      <c r="H30" s="104"/>
      <c r="I30" s="227">
        <v>0.21</v>
      </c>
      <c r="J30" s="119">
        <f>ROUND(ROUND((SUM(BE98:BE274)),2)*I30,2)</f>
        <v>0</v>
      </c>
      <c r="K30" s="105"/>
    </row>
    <row r="31" spans="2:11" s="102" customFormat="1" ht="14.45" customHeight="1">
      <c r="B31" s="103"/>
      <c r="C31" s="104"/>
      <c r="D31" s="104"/>
      <c r="E31" s="118" t="s">
        <v>43</v>
      </c>
      <c r="F31" s="119">
        <f>ROUND(SUM(BF98:BF274),2)</f>
        <v>0</v>
      </c>
      <c r="G31" s="104"/>
      <c r="H31" s="104"/>
      <c r="I31" s="227">
        <v>0.15</v>
      </c>
      <c r="J31" s="119">
        <f>ROUND(ROUND((SUM(BF98:BF274)),2)*I31,2)</f>
        <v>0</v>
      </c>
      <c r="K31" s="105"/>
    </row>
    <row r="32" spans="2:11" s="102" customFormat="1" ht="14.45" customHeight="1" hidden="1">
      <c r="B32" s="103"/>
      <c r="C32" s="104"/>
      <c r="D32" s="104"/>
      <c r="E32" s="118" t="s">
        <v>44</v>
      </c>
      <c r="F32" s="119">
        <f>ROUND(SUM(BG98:BG274),2)</f>
        <v>0</v>
      </c>
      <c r="G32" s="104"/>
      <c r="H32" s="104"/>
      <c r="I32" s="227">
        <v>0.21</v>
      </c>
      <c r="J32" s="119">
        <v>0</v>
      </c>
      <c r="K32" s="105"/>
    </row>
    <row r="33" spans="2:11" s="102" customFormat="1" ht="14.45" customHeight="1" hidden="1">
      <c r="B33" s="103"/>
      <c r="C33" s="104"/>
      <c r="D33" s="104"/>
      <c r="E33" s="118" t="s">
        <v>45</v>
      </c>
      <c r="F33" s="119">
        <f>ROUND(SUM(BH98:BH274),2)</f>
        <v>0</v>
      </c>
      <c r="G33" s="104"/>
      <c r="H33" s="104"/>
      <c r="I33" s="227">
        <v>0.15</v>
      </c>
      <c r="J33" s="119">
        <v>0</v>
      </c>
      <c r="K33" s="105"/>
    </row>
    <row r="34" spans="2:11" s="102" customFormat="1" ht="14.45" customHeight="1" hidden="1">
      <c r="B34" s="103"/>
      <c r="C34" s="104"/>
      <c r="D34" s="104"/>
      <c r="E34" s="118" t="s">
        <v>46</v>
      </c>
      <c r="F34" s="119">
        <f>ROUND(SUM(BI98:BI274),2)</f>
        <v>0</v>
      </c>
      <c r="G34" s="104"/>
      <c r="H34" s="104"/>
      <c r="I34" s="227">
        <v>0</v>
      </c>
      <c r="J34" s="119">
        <v>0</v>
      </c>
      <c r="K34" s="105"/>
    </row>
    <row r="35" spans="2:11" s="102" customFormat="1" ht="6.95" customHeight="1">
      <c r="B35" s="103"/>
      <c r="C35" s="104"/>
      <c r="D35" s="104"/>
      <c r="E35" s="104"/>
      <c r="F35" s="104"/>
      <c r="G35" s="104"/>
      <c r="H35" s="104"/>
      <c r="I35" s="104"/>
      <c r="J35" s="104"/>
      <c r="K35" s="105"/>
    </row>
    <row r="36" spans="2:11" s="102" customFormat="1" ht="25.35" customHeight="1">
      <c r="B36" s="103"/>
      <c r="C36" s="120"/>
      <c r="D36" s="121" t="s">
        <v>47</v>
      </c>
      <c r="E36" s="122"/>
      <c r="F36" s="122"/>
      <c r="G36" s="123" t="s">
        <v>48</v>
      </c>
      <c r="H36" s="124" t="s">
        <v>49</v>
      </c>
      <c r="I36" s="122"/>
      <c r="J36" s="125">
        <f>SUM(J27:J34)</f>
        <v>0</v>
      </c>
      <c r="K36" s="126"/>
    </row>
    <row r="37" spans="2:11" s="102" customFormat="1" ht="14.45" customHeight="1">
      <c r="B37" s="127"/>
      <c r="C37" s="128"/>
      <c r="D37" s="128"/>
      <c r="E37" s="128"/>
      <c r="F37" s="128"/>
      <c r="G37" s="128"/>
      <c r="H37" s="128"/>
      <c r="I37" s="128"/>
      <c r="J37" s="128"/>
      <c r="K37" s="129"/>
    </row>
    <row r="41" spans="2:11" s="102" customFormat="1" ht="6.95" customHeight="1">
      <c r="B41" s="130"/>
      <c r="C41" s="131"/>
      <c r="D41" s="131"/>
      <c r="E41" s="131"/>
      <c r="F41" s="131"/>
      <c r="G41" s="131"/>
      <c r="H41" s="131"/>
      <c r="I41" s="131"/>
      <c r="J41" s="131"/>
      <c r="K41" s="132"/>
    </row>
    <row r="42" spans="2:11" s="102" customFormat="1" ht="36.95" customHeight="1">
      <c r="B42" s="103"/>
      <c r="C42" s="98" t="s">
        <v>116</v>
      </c>
      <c r="D42" s="104"/>
      <c r="E42" s="104"/>
      <c r="F42" s="104"/>
      <c r="G42" s="104"/>
      <c r="H42" s="104"/>
      <c r="I42" s="104"/>
      <c r="J42" s="104"/>
      <c r="K42" s="105"/>
    </row>
    <row r="43" spans="2:11" s="102" customFormat="1" ht="6.95" customHeight="1">
      <c r="B43" s="103"/>
      <c r="C43" s="104"/>
      <c r="D43" s="104"/>
      <c r="E43" s="104"/>
      <c r="F43" s="104"/>
      <c r="G43" s="104"/>
      <c r="H43" s="104"/>
      <c r="I43" s="104"/>
      <c r="J43" s="104"/>
      <c r="K43" s="105"/>
    </row>
    <row r="44" spans="2:11" s="102" customFormat="1" ht="14.45" customHeight="1">
      <c r="B44" s="103"/>
      <c r="C44" s="101" t="s">
        <v>19</v>
      </c>
      <c r="D44" s="104"/>
      <c r="E44" s="104"/>
      <c r="F44" s="104"/>
      <c r="G44" s="104"/>
      <c r="H44" s="104"/>
      <c r="I44" s="104"/>
      <c r="J44" s="104"/>
      <c r="K44" s="105"/>
    </row>
    <row r="45" spans="2:11" s="102" customFormat="1" ht="22.5" customHeight="1">
      <c r="B45" s="103"/>
      <c r="C45" s="104"/>
      <c r="D45" s="104"/>
      <c r="E45" s="379" t="str">
        <f>E7</f>
        <v>SPŠ  stavební Pardubice- modernizace a vybavení truhlářských dílen</v>
      </c>
      <c r="F45" s="380"/>
      <c r="G45" s="380"/>
      <c r="H45" s="380"/>
      <c r="I45" s="104"/>
      <c r="J45" s="104"/>
      <c r="K45" s="105"/>
    </row>
    <row r="46" spans="2:11" s="102" customFormat="1" ht="14.45" customHeight="1">
      <c r="B46" s="103"/>
      <c r="C46" s="101" t="s">
        <v>114</v>
      </c>
      <c r="D46" s="104"/>
      <c r="E46" s="104"/>
      <c r="F46" s="104"/>
      <c r="G46" s="104"/>
      <c r="H46" s="104"/>
      <c r="I46" s="104"/>
      <c r="J46" s="104"/>
      <c r="K46" s="105"/>
    </row>
    <row r="47" spans="2:11" s="102" customFormat="1" ht="23.25" customHeight="1">
      <c r="B47" s="103"/>
      <c r="C47" s="104"/>
      <c r="D47" s="104"/>
      <c r="E47" s="381" t="str">
        <f>E9</f>
        <v>01 - Stavební část</v>
      </c>
      <c r="F47" s="382"/>
      <c r="G47" s="382"/>
      <c r="H47" s="382"/>
      <c r="I47" s="104"/>
      <c r="J47" s="104"/>
      <c r="K47" s="105"/>
    </row>
    <row r="48" spans="2:11" s="102" customFormat="1" ht="6.95" customHeight="1">
      <c r="B48" s="103"/>
      <c r="C48" s="104"/>
      <c r="D48" s="104"/>
      <c r="E48" s="104"/>
      <c r="F48" s="104"/>
      <c r="G48" s="104"/>
      <c r="H48" s="104"/>
      <c r="I48" s="104"/>
      <c r="J48" s="104"/>
      <c r="K48" s="105"/>
    </row>
    <row r="49" spans="2:11" s="102" customFormat="1" ht="18" customHeight="1">
      <c r="B49" s="103"/>
      <c r="C49" s="101" t="s">
        <v>23</v>
      </c>
      <c r="D49" s="104"/>
      <c r="E49" s="104"/>
      <c r="F49" s="107" t="str">
        <f>F12</f>
        <v>Pardubice</v>
      </c>
      <c r="G49" s="104"/>
      <c r="H49" s="104"/>
      <c r="I49" s="101" t="s">
        <v>25</v>
      </c>
      <c r="J49" s="108">
        <f>IF(J12="","",J12)</f>
        <v>42926</v>
      </c>
      <c r="K49" s="105"/>
    </row>
    <row r="50" spans="2:11" s="102" customFormat="1" ht="6.95" customHeight="1">
      <c r="B50" s="103"/>
      <c r="C50" s="104"/>
      <c r="D50" s="104"/>
      <c r="E50" s="104"/>
      <c r="F50" s="104"/>
      <c r="G50" s="104"/>
      <c r="H50" s="104"/>
      <c r="I50" s="104"/>
      <c r="J50" s="104"/>
      <c r="K50" s="105"/>
    </row>
    <row r="51" spans="2:11" s="102" customFormat="1" ht="15">
      <c r="B51" s="103"/>
      <c r="C51" s="101" t="s">
        <v>26</v>
      </c>
      <c r="D51" s="104"/>
      <c r="E51" s="104"/>
      <c r="F51" s="107" t="str">
        <f>E15</f>
        <v>Pardubický kraj</v>
      </c>
      <c r="G51" s="104"/>
      <c r="H51" s="104"/>
      <c r="I51" s="101" t="s">
        <v>33</v>
      </c>
      <c r="J51" s="107" t="str">
        <f>E21</f>
        <v>Astalon Hůrka Pardubice</v>
      </c>
      <c r="K51" s="105"/>
    </row>
    <row r="52" spans="2:11" s="102" customFormat="1" ht="14.45" customHeight="1">
      <c r="B52" s="103"/>
      <c r="C52" s="101" t="s">
        <v>31</v>
      </c>
      <c r="D52" s="104"/>
      <c r="E52" s="104"/>
      <c r="F52" s="107" t="str">
        <f>IF(E18="","",E18)</f>
        <v/>
      </c>
      <c r="G52" s="104"/>
      <c r="H52" s="104"/>
      <c r="I52" s="104"/>
      <c r="J52" s="104"/>
      <c r="K52" s="105"/>
    </row>
    <row r="53" spans="2:11" s="102" customFormat="1" ht="10.35" customHeight="1">
      <c r="B53" s="103"/>
      <c r="C53" s="104"/>
      <c r="D53" s="104"/>
      <c r="E53" s="104"/>
      <c r="F53" s="104"/>
      <c r="G53" s="104"/>
      <c r="H53" s="104"/>
      <c r="I53" s="104"/>
      <c r="J53" s="104"/>
      <c r="K53" s="105"/>
    </row>
    <row r="54" spans="2:11" s="102" customFormat="1" ht="29.25" customHeight="1">
      <c r="B54" s="103"/>
      <c r="C54" s="133" t="s">
        <v>117</v>
      </c>
      <c r="D54" s="120"/>
      <c r="E54" s="120"/>
      <c r="F54" s="120"/>
      <c r="G54" s="120"/>
      <c r="H54" s="120"/>
      <c r="I54" s="120"/>
      <c r="J54" s="134" t="s">
        <v>118</v>
      </c>
      <c r="K54" s="135"/>
    </row>
    <row r="55" spans="2:11" s="102" customFormat="1" ht="10.35" customHeight="1">
      <c r="B55" s="103"/>
      <c r="C55" s="104"/>
      <c r="D55" s="104"/>
      <c r="E55" s="104"/>
      <c r="F55" s="104"/>
      <c r="G55" s="104"/>
      <c r="H55" s="104"/>
      <c r="I55" s="104"/>
      <c r="J55" s="104"/>
      <c r="K55" s="105"/>
    </row>
    <row r="56" spans="2:47" s="102" customFormat="1" ht="29.25" customHeight="1">
      <c r="B56" s="103"/>
      <c r="C56" s="136" t="s">
        <v>119</v>
      </c>
      <c r="D56" s="104"/>
      <c r="E56" s="104"/>
      <c r="F56" s="104"/>
      <c r="G56" s="104"/>
      <c r="H56" s="104"/>
      <c r="I56" s="104"/>
      <c r="J56" s="116">
        <f>J98</f>
        <v>0</v>
      </c>
      <c r="K56" s="105"/>
      <c r="AU56" s="92" t="s">
        <v>120</v>
      </c>
    </row>
    <row r="57" spans="2:11" s="143" customFormat="1" ht="24.95" customHeight="1">
      <c r="B57" s="137"/>
      <c r="C57" s="138"/>
      <c r="D57" s="139" t="s">
        <v>121</v>
      </c>
      <c r="E57" s="140"/>
      <c r="F57" s="140"/>
      <c r="G57" s="140"/>
      <c r="H57" s="140"/>
      <c r="I57" s="140"/>
      <c r="J57" s="141">
        <f>J99</f>
        <v>0</v>
      </c>
      <c r="K57" s="142"/>
    </row>
    <row r="58" spans="2:11" s="150" customFormat="1" ht="19.9" customHeight="1">
      <c r="B58" s="144"/>
      <c r="C58" s="145"/>
      <c r="D58" s="146" t="s">
        <v>122</v>
      </c>
      <c r="E58" s="147"/>
      <c r="F58" s="147"/>
      <c r="G58" s="147"/>
      <c r="H58" s="147"/>
      <c r="I58" s="147"/>
      <c r="J58" s="148">
        <f>J100</f>
        <v>0</v>
      </c>
      <c r="K58" s="149"/>
    </row>
    <row r="59" spans="2:11" s="150" customFormat="1" ht="19.9" customHeight="1">
      <c r="B59" s="144"/>
      <c r="C59" s="145"/>
      <c r="D59" s="146" t="s">
        <v>123</v>
      </c>
      <c r="E59" s="147"/>
      <c r="F59" s="147"/>
      <c r="G59" s="147"/>
      <c r="H59" s="147"/>
      <c r="I59" s="147"/>
      <c r="J59" s="148">
        <f>J113</f>
        <v>0</v>
      </c>
      <c r="K59" s="149"/>
    </row>
    <row r="60" spans="2:11" s="150" customFormat="1" ht="19.9" customHeight="1">
      <c r="B60" s="144"/>
      <c r="C60" s="145"/>
      <c r="D60" s="146" t="s">
        <v>124</v>
      </c>
      <c r="E60" s="147"/>
      <c r="F60" s="147"/>
      <c r="G60" s="147"/>
      <c r="H60" s="147"/>
      <c r="I60" s="147"/>
      <c r="J60" s="148">
        <f>J135</f>
        <v>0</v>
      </c>
      <c r="K60" s="149"/>
    </row>
    <row r="61" spans="2:11" s="150" customFormat="1" ht="19.9" customHeight="1">
      <c r="B61" s="144"/>
      <c r="C61" s="145"/>
      <c r="D61" s="146" t="s">
        <v>125</v>
      </c>
      <c r="E61" s="147"/>
      <c r="F61" s="147"/>
      <c r="G61" s="147"/>
      <c r="H61" s="147"/>
      <c r="I61" s="147"/>
      <c r="J61" s="148">
        <f>J165</f>
        <v>0</v>
      </c>
      <c r="K61" s="149"/>
    </row>
    <row r="62" spans="2:11" s="150" customFormat="1" ht="19.9" customHeight="1">
      <c r="B62" s="144"/>
      <c r="C62" s="145"/>
      <c r="D62" s="146" t="s">
        <v>126</v>
      </c>
      <c r="E62" s="147"/>
      <c r="F62" s="147"/>
      <c r="G62" s="147"/>
      <c r="H62" s="147"/>
      <c r="I62" s="147"/>
      <c r="J62" s="148">
        <f>J170</f>
        <v>0</v>
      </c>
      <c r="K62" s="149"/>
    </row>
    <row r="63" spans="2:11" s="143" customFormat="1" ht="24.95" customHeight="1">
      <c r="B63" s="137"/>
      <c r="C63" s="138"/>
      <c r="D63" s="139" t="s">
        <v>127</v>
      </c>
      <c r="E63" s="140"/>
      <c r="F63" s="140"/>
      <c r="G63" s="140"/>
      <c r="H63" s="140"/>
      <c r="I63" s="140"/>
      <c r="J63" s="141">
        <f>J172</f>
        <v>0</v>
      </c>
      <c r="K63" s="142"/>
    </row>
    <row r="64" spans="2:11" s="150" customFormat="1" ht="19.9" customHeight="1">
      <c r="B64" s="144"/>
      <c r="C64" s="145"/>
      <c r="D64" s="146" t="s">
        <v>128</v>
      </c>
      <c r="E64" s="147"/>
      <c r="F64" s="147"/>
      <c r="G64" s="147"/>
      <c r="H64" s="147"/>
      <c r="I64" s="147"/>
      <c r="J64" s="148">
        <f>J173</f>
        <v>0</v>
      </c>
      <c r="K64" s="149"/>
    </row>
    <row r="65" spans="2:11" s="150" customFormat="1" ht="19.9" customHeight="1">
      <c r="B65" s="144"/>
      <c r="C65" s="145"/>
      <c r="D65" s="146" t="s">
        <v>129</v>
      </c>
      <c r="E65" s="147"/>
      <c r="F65" s="147"/>
      <c r="G65" s="147"/>
      <c r="H65" s="147"/>
      <c r="I65" s="147"/>
      <c r="J65" s="148">
        <f>J182</f>
        <v>0</v>
      </c>
      <c r="K65" s="149"/>
    </row>
    <row r="66" spans="2:11" s="150" customFormat="1" ht="19.9" customHeight="1">
      <c r="B66" s="144"/>
      <c r="C66" s="145"/>
      <c r="D66" s="146" t="s">
        <v>130</v>
      </c>
      <c r="E66" s="147"/>
      <c r="F66" s="147"/>
      <c r="G66" s="147"/>
      <c r="H66" s="147"/>
      <c r="I66" s="147"/>
      <c r="J66" s="148">
        <f>J191</f>
        <v>0</v>
      </c>
      <c r="K66" s="149"/>
    </row>
    <row r="67" spans="2:11" s="150" customFormat="1" ht="19.9" customHeight="1">
      <c r="B67" s="144"/>
      <c r="C67" s="145"/>
      <c r="D67" s="146" t="s">
        <v>131</v>
      </c>
      <c r="E67" s="147"/>
      <c r="F67" s="147"/>
      <c r="G67" s="147"/>
      <c r="H67" s="147"/>
      <c r="I67" s="147"/>
      <c r="J67" s="148">
        <f>J201</f>
        <v>0</v>
      </c>
      <c r="K67" s="149"/>
    </row>
    <row r="68" spans="2:11" s="150" customFormat="1" ht="19.9" customHeight="1">
      <c r="B68" s="144"/>
      <c r="C68" s="145"/>
      <c r="D68" s="146" t="s">
        <v>132</v>
      </c>
      <c r="E68" s="147"/>
      <c r="F68" s="147"/>
      <c r="G68" s="147"/>
      <c r="H68" s="147"/>
      <c r="I68" s="147"/>
      <c r="J68" s="148">
        <f>J207</f>
        <v>0</v>
      </c>
      <c r="K68" s="149"/>
    </row>
    <row r="69" spans="2:11" s="150" customFormat="1" ht="19.9" customHeight="1">
      <c r="B69" s="144"/>
      <c r="C69" s="145"/>
      <c r="D69" s="146" t="s">
        <v>133</v>
      </c>
      <c r="E69" s="147"/>
      <c r="F69" s="147"/>
      <c r="G69" s="147"/>
      <c r="H69" s="147"/>
      <c r="I69" s="147"/>
      <c r="J69" s="148">
        <f>J224</f>
        <v>0</v>
      </c>
      <c r="K69" s="149"/>
    </row>
    <row r="70" spans="2:11" s="150" customFormat="1" ht="19.9" customHeight="1">
      <c r="B70" s="144"/>
      <c r="C70" s="145"/>
      <c r="D70" s="146" t="s">
        <v>134</v>
      </c>
      <c r="E70" s="147"/>
      <c r="F70" s="147"/>
      <c r="G70" s="147"/>
      <c r="H70" s="147"/>
      <c r="I70" s="147"/>
      <c r="J70" s="148">
        <f>J229</f>
        <v>0</v>
      </c>
      <c r="K70" s="149"/>
    </row>
    <row r="71" spans="2:11" s="150" customFormat="1" ht="19.9" customHeight="1">
      <c r="B71" s="144"/>
      <c r="C71" s="145"/>
      <c r="D71" s="146" t="s">
        <v>135</v>
      </c>
      <c r="E71" s="147"/>
      <c r="F71" s="147"/>
      <c r="G71" s="147"/>
      <c r="H71" s="147"/>
      <c r="I71" s="147"/>
      <c r="J71" s="148">
        <f>J247</f>
        <v>0</v>
      </c>
      <c r="K71" s="149"/>
    </row>
    <row r="72" spans="2:11" s="143" customFormat="1" ht="24.95" customHeight="1">
      <c r="B72" s="137"/>
      <c r="C72" s="138"/>
      <c r="D72" s="139" t="s">
        <v>136</v>
      </c>
      <c r="E72" s="140"/>
      <c r="F72" s="140"/>
      <c r="G72" s="140"/>
      <c r="H72" s="140"/>
      <c r="I72" s="140"/>
      <c r="J72" s="141">
        <f>J259</f>
        <v>0</v>
      </c>
      <c r="K72" s="142"/>
    </row>
    <row r="73" spans="2:11" s="150" customFormat="1" ht="19.9" customHeight="1">
      <c r="B73" s="144"/>
      <c r="C73" s="145"/>
      <c r="D73" s="146" t="s">
        <v>137</v>
      </c>
      <c r="E73" s="147"/>
      <c r="F73" s="147"/>
      <c r="G73" s="147"/>
      <c r="H73" s="147"/>
      <c r="I73" s="147"/>
      <c r="J73" s="148">
        <f>J260</f>
        <v>0</v>
      </c>
      <c r="K73" s="149"/>
    </row>
    <row r="74" spans="2:11" s="150" customFormat="1" ht="19.9" customHeight="1">
      <c r="B74" s="144"/>
      <c r="C74" s="145"/>
      <c r="D74" s="146" t="s">
        <v>138</v>
      </c>
      <c r="E74" s="147"/>
      <c r="F74" s="147"/>
      <c r="G74" s="147"/>
      <c r="H74" s="147"/>
      <c r="I74" s="147"/>
      <c r="J74" s="148">
        <f>J262</f>
        <v>0</v>
      </c>
      <c r="K74" s="149"/>
    </row>
    <row r="75" spans="2:11" s="150" customFormat="1" ht="19.9" customHeight="1">
      <c r="B75" s="144"/>
      <c r="C75" s="145"/>
      <c r="D75" s="146" t="s">
        <v>139</v>
      </c>
      <c r="E75" s="147"/>
      <c r="F75" s="147"/>
      <c r="G75" s="147"/>
      <c r="H75" s="147"/>
      <c r="I75" s="147"/>
      <c r="J75" s="148">
        <f>J266</f>
        <v>0</v>
      </c>
      <c r="K75" s="149"/>
    </row>
    <row r="76" spans="2:11" s="150" customFormat="1" ht="19.9" customHeight="1">
      <c r="B76" s="144"/>
      <c r="C76" s="145"/>
      <c r="D76" s="146" t="s">
        <v>140</v>
      </c>
      <c r="E76" s="147"/>
      <c r="F76" s="147"/>
      <c r="G76" s="147"/>
      <c r="H76" s="147"/>
      <c r="I76" s="147"/>
      <c r="J76" s="148">
        <f>J268</f>
        <v>0</v>
      </c>
      <c r="K76" s="149"/>
    </row>
    <row r="77" spans="2:11" s="150" customFormat="1" ht="19.9" customHeight="1">
      <c r="B77" s="144"/>
      <c r="C77" s="145"/>
      <c r="D77" s="146" t="s">
        <v>141</v>
      </c>
      <c r="E77" s="147"/>
      <c r="F77" s="147"/>
      <c r="G77" s="147"/>
      <c r="H77" s="147"/>
      <c r="I77" s="147"/>
      <c r="J77" s="148">
        <f>J271</f>
        <v>0</v>
      </c>
      <c r="K77" s="149"/>
    </row>
    <row r="78" spans="2:11" s="150" customFormat="1" ht="19.9" customHeight="1">
      <c r="B78" s="144"/>
      <c r="C78" s="145"/>
      <c r="D78" s="146" t="s">
        <v>142</v>
      </c>
      <c r="E78" s="147"/>
      <c r="F78" s="147"/>
      <c r="G78" s="147"/>
      <c r="H78" s="147"/>
      <c r="I78" s="147"/>
      <c r="J78" s="148">
        <f>J273</f>
        <v>0</v>
      </c>
      <c r="K78" s="149"/>
    </row>
    <row r="79" spans="2:11" s="102" customFormat="1" ht="21.75" customHeight="1">
      <c r="B79" s="103"/>
      <c r="C79" s="104"/>
      <c r="D79" s="104"/>
      <c r="E79" s="104"/>
      <c r="F79" s="104"/>
      <c r="G79" s="104"/>
      <c r="H79" s="104"/>
      <c r="I79" s="104"/>
      <c r="J79" s="104"/>
      <c r="K79" s="105"/>
    </row>
    <row r="80" spans="2:11" s="102" customFormat="1" ht="6.95" customHeight="1">
      <c r="B80" s="127"/>
      <c r="C80" s="128"/>
      <c r="D80" s="128"/>
      <c r="E80" s="128"/>
      <c r="F80" s="128"/>
      <c r="G80" s="128"/>
      <c r="H80" s="128"/>
      <c r="I80" s="128"/>
      <c r="J80" s="128"/>
      <c r="K80" s="129"/>
    </row>
    <row r="84" spans="2:12" s="102" customFormat="1" ht="6.95" customHeight="1">
      <c r="B84" s="130"/>
      <c r="C84" s="131"/>
      <c r="D84" s="131"/>
      <c r="E84" s="131"/>
      <c r="F84" s="131"/>
      <c r="G84" s="131"/>
      <c r="H84" s="131"/>
      <c r="I84" s="131"/>
      <c r="J84" s="131"/>
      <c r="K84" s="131"/>
      <c r="L84" s="103"/>
    </row>
    <row r="85" spans="2:12" s="102" customFormat="1" ht="36.95" customHeight="1">
      <c r="B85" s="103"/>
      <c r="C85" s="151" t="s">
        <v>143</v>
      </c>
      <c r="L85" s="103"/>
    </row>
    <row r="86" spans="2:12" s="102" customFormat="1" ht="6.95" customHeight="1">
      <c r="B86" s="103"/>
      <c r="L86" s="103"/>
    </row>
    <row r="87" spans="2:12" s="102" customFormat="1" ht="14.45" customHeight="1">
      <c r="B87" s="103"/>
      <c r="C87" s="152" t="s">
        <v>19</v>
      </c>
      <c r="L87" s="103"/>
    </row>
    <row r="88" spans="2:12" s="102" customFormat="1" ht="22.5" customHeight="1">
      <c r="B88" s="103"/>
      <c r="E88" s="375" t="str">
        <f>E7</f>
        <v>SPŠ  stavební Pardubice- modernizace a vybavení truhlářských dílen</v>
      </c>
      <c r="F88" s="376"/>
      <c r="G88" s="376"/>
      <c r="H88" s="376"/>
      <c r="L88" s="103"/>
    </row>
    <row r="89" spans="2:12" s="102" customFormat="1" ht="14.45" customHeight="1">
      <c r="B89" s="103"/>
      <c r="C89" s="152" t="s">
        <v>114</v>
      </c>
      <c r="L89" s="103"/>
    </row>
    <row r="90" spans="2:12" s="102" customFormat="1" ht="23.25" customHeight="1">
      <c r="B90" s="103"/>
      <c r="E90" s="342" t="str">
        <f>E9</f>
        <v>01 - Stavební část</v>
      </c>
      <c r="F90" s="377"/>
      <c r="G90" s="377"/>
      <c r="H90" s="377"/>
      <c r="L90" s="103"/>
    </row>
    <row r="91" spans="2:12" s="102" customFormat="1" ht="6.95" customHeight="1">
      <c r="B91" s="103"/>
      <c r="L91" s="103"/>
    </row>
    <row r="92" spans="2:12" s="102" customFormat="1" ht="18" customHeight="1">
      <c r="B92" s="103"/>
      <c r="C92" s="152" t="s">
        <v>23</v>
      </c>
      <c r="F92" s="154" t="str">
        <f>F12</f>
        <v>Pardubice</v>
      </c>
      <c r="I92" s="152" t="s">
        <v>25</v>
      </c>
      <c r="J92" s="155">
        <f>IF(J12="","",J12)</f>
        <v>42926</v>
      </c>
      <c r="L92" s="103"/>
    </row>
    <row r="93" spans="2:12" s="102" customFormat="1" ht="6.95" customHeight="1">
      <c r="B93" s="103"/>
      <c r="L93" s="103"/>
    </row>
    <row r="94" spans="2:12" s="102" customFormat="1" ht="15">
      <c r="B94" s="103"/>
      <c r="C94" s="152" t="s">
        <v>26</v>
      </c>
      <c r="F94" s="154" t="str">
        <f>E15</f>
        <v>Pardubický kraj</v>
      </c>
      <c r="I94" s="152" t="s">
        <v>33</v>
      </c>
      <c r="J94" s="154" t="str">
        <f>E21</f>
        <v>Astalon Hůrka Pardubice</v>
      </c>
      <c r="L94" s="103"/>
    </row>
    <row r="95" spans="2:12" s="102" customFormat="1" ht="14.45" customHeight="1">
      <c r="B95" s="103"/>
      <c r="C95" s="152" t="s">
        <v>31</v>
      </c>
      <c r="F95" s="154" t="str">
        <f>IF(E18="","",E18)</f>
        <v/>
      </c>
      <c r="L95" s="103"/>
    </row>
    <row r="96" spans="2:12" s="102" customFormat="1" ht="10.35" customHeight="1">
      <c r="B96" s="103"/>
      <c r="L96" s="103"/>
    </row>
    <row r="97" spans="2:20" s="163" customFormat="1" ht="29.25" customHeight="1">
      <c r="B97" s="156"/>
      <c r="C97" s="157" t="s">
        <v>144</v>
      </c>
      <c r="D97" s="158" t="s">
        <v>56</v>
      </c>
      <c r="E97" s="158" t="s">
        <v>52</v>
      </c>
      <c r="F97" s="158" t="s">
        <v>145</v>
      </c>
      <c r="G97" s="158" t="s">
        <v>146</v>
      </c>
      <c r="H97" s="158" t="s">
        <v>147</v>
      </c>
      <c r="I97" s="228" t="s">
        <v>148</v>
      </c>
      <c r="J97" s="158" t="s">
        <v>118</v>
      </c>
      <c r="K97" s="159" t="s">
        <v>149</v>
      </c>
      <c r="L97" s="156"/>
      <c r="M97" s="160" t="s">
        <v>150</v>
      </c>
      <c r="N97" s="161" t="s">
        <v>41</v>
      </c>
      <c r="O97" s="161" t="s">
        <v>151</v>
      </c>
      <c r="P97" s="161" t="s">
        <v>152</v>
      </c>
      <c r="Q97" s="161" t="s">
        <v>153</v>
      </c>
      <c r="R97" s="161" t="s">
        <v>154</v>
      </c>
      <c r="S97" s="161" t="s">
        <v>155</v>
      </c>
      <c r="T97" s="162" t="s">
        <v>156</v>
      </c>
    </row>
    <row r="98" spans="2:63" s="102" customFormat="1" ht="29.25" customHeight="1">
      <c r="B98" s="103"/>
      <c r="C98" s="164" t="s">
        <v>119</v>
      </c>
      <c r="J98" s="165">
        <f>BK98</f>
        <v>0</v>
      </c>
      <c r="L98" s="103"/>
      <c r="M98" s="166"/>
      <c r="N98" s="113"/>
      <c r="O98" s="113"/>
      <c r="P98" s="167">
        <f>P99+P172+P259</f>
        <v>0</v>
      </c>
      <c r="Q98" s="113"/>
      <c r="R98" s="167">
        <f>R99+R172+R259</f>
        <v>7.101347719999999</v>
      </c>
      <c r="S98" s="113"/>
      <c r="T98" s="168">
        <f>T99+T172+T259</f>
        <v>11.085244639999999</v>
      </c>
      <c r="AT98" s="92" t="s">
        <v>70</v>
      </c>
      <c r="AU98" s="92" t="s">
        <v>120</v>
      </c>
      <c r="BK98" s="169">
        <f>BK99+BK172+BK259</f>
        <v>0</v>
      </c>
    </row>
    <row r="99" spans="2:63" s="171" customFormat="1" ht="37.35" customHeight="1">
      <c r="B99" s="170"/>
      <c r="D99" s="172" t="s">
        <v>70</v>
      </c>
      <c r="E99" s="173" t="s">
        <v>157</v>
      </c>
      <c r="F99" s="173" t="s">
        <v>158</v>
      </c>
      <c r="J99" s="174">
        <f>BK99</f>
        <v>0</v>
      </c>
      <c r="L99" s="170"/>
      <c r="M99" s="175"/>
      <c r="N99" s="176"/>
      <c r="O99" s="176"/>
      <c r="P99" s="177">
        <f>P100+P113+P135+P165+P170</f>
        <v>0</v>
      </c>
      <c r="Q99" s="176"/>
      <c r="R99" s="177">
        <f>R100+R113+R135+R165+R170</f>
        <v>4.668053499999999</v>
      </c>
      <c r="S99" s="176"/>
      <c r="T99" s="178">
        <f>T100+T113+T135+T165+T170</f>
        <v>10.220699999999999</v>
      </c>
      <c r="AR99" s="172" t="s">
        <v>79</v>
      </c>
      <c r="AT99" s="179" t="s">
        <v>70</v>
      </c>
      <c r="AU99" s="179" t="s">
        <v>71</v>
      </c>
      <c r="AY99" s="172" t="s">
        <v>159</v>
      </c>
      <c r="BK99" s="180">
        <f>BK100+BK113+BK135+BK165+BK170</f>
        <v>0</v>
      </c>
    </row>
    <row r="100" spans="2:63" s="171" customFormat="1" ht="19.9" customHeight="1">
      <c r="B100" s="170"/>
      <c r="D100" s="181" t="s">
        <v>70</v>
      </c>
      <c r="E100" s="182" t="s">
        <v>160</v>
      </c>
      <c r="F100" s="182" t="s">
        <v>161</v>
      </c>
      <c r="J100" s="183">
        <f>BK100</f>
        <v>0</v>
      </c>
      <c r="L100" s="170"/>
      <c r="M100" s="175"/>
      <c r="N100" s="176"/>
      <c r="O100" s="176"/>
      <c r="P100" s="177">
        <f>SUM(P101:P112)</f>
        <v>0</v>
      </c>
      <c r="Q100" s="176"/>
      <c r="R100" s="177">
        <f>SUM(R101:R112)</f>
        <v>3.3763132</v>
      </c>
      <c r="S100" s="176"/>
      <c r="T100" s="178">
        <f>SUM(T101:T112)</f>
        <v>0</v>
      </c>
      <c r="AR100" s="172" t="s">
        <v>79</v>
      </c>
      <c r="AT100" s="179" t="s">
        <v>70</v>
      </c>
      <c r="AU100" s="179" t="s">
        <v>79</v>
      </c>
      <c r="AY100" s="172" t="s">
        <v>159</v>
      </c>
      <c r="BK100" s="180">
        <f>SUM(BK101:BK112)</f>
        <v>0</v>
      </c>
    </row>
    <row r="101" spans="2:65" s="102" customFormat="1" ht="31.5" customHeight="1">
      <c r="B101" s="103"/>
      <c r="C101" s="239" t="s">
        <v>79</v>
      </c>
      <c r="D101" s="239" t="s">
        <v>162</v>
      </c>
      <c r="E101" s="240" t="s">
        <v>163</v>
      </c>
      <c r="F101" s="241" t="s">
        <v>164</v>
      </c>
      <c r="G101" s="242" t="s">
        <v>165</v>
      </c>
      <c r="H101" s="243">
        <v>1.44</v>
      </c>
      <c r="I101" s="6"/>
      <c r="J101" s="244">
        <f>ROUND(I101*H101,2)</f>
        <v>0</v>
      </c>
      <c r="K101" s="241" t="s">
        <v>166</v>
      </c>
      <c r="L101" s="103"/>
      <c r="M101" s="245" t="s">
        <v>5</v>
      </c>
      <c r="N101" s="184" t="s">
        <v>42</v>
      </c>
      <c r="O101" s="104"/>
      <c r="P101" s="185">
        <f>O101*H101</f>
        <v>0</v>
      </c>
      <c r="Q101" s="185">
        <v>1.8775</v>
      </c>
      <c r="R101" s="185">
        <f>Q101*H101</f>
        <v>2.7036</v>
      </c>
      <c r="S101" s="185">
        <v>0</v>
      </c>
      <c r="T101" s="186">
        <f>S101*H101</f>
        <v>0</v>
      </c>
      <c r="AR101" s="92" t="s">
        <v>167</v>
      </c>
      <c r="AT101" s="92" t="s">
        <v>162</v>
      </c>
      <c r="AU101" s="92" t="s">
        <v>81</v>
      </c>
      <c r="AY101" s="92" t="s">
        <v>159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92" t="s">
        <v>79</v>
      </c>
      <c r="BK101" s="187">
        <f>ROUND(I101*H101,2)</f>
        <v>0</v>
      </c>
      <c r="BL101" s="92" t="s">
        <v>167</v>
      </c>
      <c r="BM101" s="92" t="s">
        <v>168</v>
      </c>
    </row>
    <row r="102" spans="2:51" s="189" customFormat="1" ht="13.5">
      <c r="B102" s="188"/>
      <c r="D102" s="190" t="s">
        <v>169</v>
      </c>
      <c r="E102" s="191" t="s">
        <v>5</v>
      </c>
      <c r="F102" s="192" t="s">
        <v>170</v>
      </c>
      <c r="H102" s="193" t="s">
        <v>5</v>
      </c>
      <c r="L102" s="188"/>
      <c r="M102" s="194"/>
      <c r="N102" s="195"/>
      <c r="O102" s="195"/>
      <c r="P102" s="195"/>
      <c r="Q102" s="195"/>
      <c r="R102" s="195"/>
      <c r="S102" s="195"/>
      <c r="T102" s="196"/>
      <c r="AT102" s="193" t="s">
        <v>169</v>
      </c>
      <c r="AU102" s="193" t="s">
        <v>81</v>
      </c>
      <c r="AV102" s="189" t="s">
        <v>79</v>
      </c>
      <c r="AW102" s="189" t="s">
        <v>35</v>
      </c>
      <c r="AX102" s="189" t="s">
        <v>71</v>
      </c>
      <c r="AY102" s="193" t="s">
        <v>159</v>
      </c>
    </row>
    <row r="103" spans="2:51" s="198" customFormat="1" ht="13.5">
      <c r="B103" s="197"/>
      <c r="D103" s="190" t="s">
        <v>169</v>
      </c>
      <c r="E103" s="199" t="s">
        <v>5</v>
      </c>
      <c r="F103" s="200" t="s">
        <v>171</v>
      </c>
      <c r="H103" s="201">
        <v>1.44</v>
      </c>
      <c r="L103" s="197"/>
      <c r="M103" s="202"/>
      <c r="N103" s="203"/>
      <c r="O103" s="203"/>
      <c r="P103" s="203"/>
      <c r="Q103" s="203"/>
      <c r="R103" s="203"/>
      <c r="S103" s="203"/>
      <c r="T103" s="204"/>
      <c r="AT103" s="199" t="s">
        <v>169</v>
      </c>
      <c r="AU103" s="199" t="s">
        <v>81</v>
      </c>
      <c r="AV103" s="198" t="s">
        <v>81</v>
      </c>
      <c r="AW103" s="198" t="s">
        <v>35</v>
      </c>
      <c r="AX103" s="198" t="s">
        <v>71</v>
      </c>
      <c r="AY103" s="199" t="s">
        <v>159</v>
      </c>
    </row>
    <row r="104" spans="2:51" s="206" customFormat="1" ht="13.5">
      <c r="B104" s="205"/>
      <c r="D104" s="207" t="s">
        <v>169</v>
      </c>
      <c r="E104" s="208" t="s">
        <v>5</v>
      </c>
      <c r="F104" s="209" t="s">
        <v>172</v>
      </c>
      <c r="H104" s="210">
        <v>1.44</v>
      </c>
      <c r="L104" s="205"/>
      <c r="M104" s="211"/>
      <c r="N104" s="212"/>
      <c r="O104" s="212"/>
      <c r="P104" s="212"/>
      <c r="Q104" s="212"/>
      <c r="R104" s="212"/>
      <c r="S104" s="212"/>
      <c r="T104" s="213"/>
      <c r="AT104" s="214" t="s">
        <v>169</v>
      </c>
      <c r="AU104" s="214" t="s">
        <v>81</v>
      </c>
      <c r="AV104" s="206" t="s">
        <v>167</v>
      </c>
      <c r="AW104" s="206" t="s">
        <v>35</v>
      </c>
      <c r="AX104" s="206" t="s">
        <v>79</v>
      </c>
      <c r="AY104" s="214" t="s">
        <v>159</v>
      </c>
    </row>
    <row r="105" spans="2:65" s="102" customFormat="1" ht="31.5" customHeight="1">
      <c r="B105" s="103"/>
      <c r="C105" s="239" t="s">
        <v>81</v>
      </c>
      <c r="D105" s="239" t="s">
        <v>162</v>
      </c>
      <c r="E105" s="240" t="s">
        <v>173</v>
      </c>
      <c r="F105" s="241" t="s">
        <v>174</v>
      </c>
      <c r="G105" s="242" t="s">
        <v>175</v>
      </c>
      <c r="H105" s="243">
        <v>0.251</v>
      </c>
      <c r="I105" s="6"/>
      <c r="J105" s="244">
        <f>ROUND(I105*H105,2)</f>
        <v>0</v>
      </c>
      <c r="K105" s="241" t="s">
        <v>166</v>
      </c>
      <c r="L105" s="103"/>
      <c r="M105" s="245" t="s">
        <v>5</v>
      </c>
      <c r="N105" s="184" t="s">
        <v>42</v>
      </c>
      <c r="O105" s="104"/>
      <c r="P105" s="185">
        <f>O105*H105</f>
        <v>0</v>
      </c>
      <c r="Q105" s="185">
        <v>1.09</v>
      </c>
      <c r="R105" s="185">
        <f>Q105*H105</f>
        <v>0.27359</v>
      </c>
      <c r="S105" s="185">
        <v>0</v>
      </c>
      <c r="T105" s="186">
        <f>S105*H105</f>
        <v>0</v>
      </c>
      <c r="AR105" s="92" t="s">
        <v>167</v>
      </c>
      <c r="AT105" s="92" t="s">
        <v>162</v>
      </c>
      <c r="AU105" s="92" t="s">
        <v>81</v>
      </c>
      <c r="AY105" s="92" t="s">
        <v>159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92" t="s">
        <v>79</v>
      </c>
      <c r="BK105" s="187">
        <f>ROUND(I105*H105,2)</f>
        <v>0</v>
      </c>
      <c r="BL105" s="92" t="s">
        <v>167</v>
      </c>
      <c r="BM105" s="92" t="s">
        <v>176</v>
      </c>
    </row>
    <row r="106" spans="2:51" s="189" customFormat="1" ht="13.5">
      <c r="B106" s="188"/>
      <c r="D106" s="190" t="s">
        <v>169</v>
      </c>
      <c r="E106" s="191" t="s">
        <v>5</v>
      </c>
      <c r="F106" s="192" t="s">
        <v>177</v>
      </c>
      <c r="H106" s="193" t="s">
        <v>5</v>
      </c>
      <c r="L106" s="188"/>
      <c r="M106" s="194"/>
      <c r="N106" s="195"/>
      <c r="O106" s="195"/>
      <c r="P106" s="195"/>
      <c r="Q106" s="195"/>
      <c r="R106" s="195"/>
      <c r="S106" s="195"/>
      <c r="T106" s="196"/>
      <c r="AT106" s="193" t="s">
        <v>169</v>
      </c>
      <c r="AU106" s="193" t="s">
        <v>81</v>
      </c>
      <c r="AV106" s="189" t="s">
        <v>79</v>
      </c>
      <c r="AW106" s="189" t="s">
        <v>35</v>
      </c>
      <c r="AX106" s="189" t="s">
        <v>71</v>
      </c>
      <c r="AY106" s="193" t="s">
        <v>159</v>
      </c>
    </row>
    <row r="107" spans="2:51" s="198" customFormat="1" ht="13.5">
      <c r="B107" s="197"/>
      <c r="D107" s="190" t="s">
        <v>169</v>
      </c>
      <c r="E107" s="199" t="s">
        <v>5</v>
      </c>
      <c r="F107" s="200" t="s">
        <v>178</v>
      </c>
      <c r="H107" s="201">
        <v>0.251</v>
      </c>
      <c r="L107" s="197"/>
      <c r="M107" s="202"/>
      <c r="N107" s="203"/>
      <c r="O107" s="203"/>
      <c r="P107" s="203"/>
      <c r="Q107" s="203"/>
      <c r="R107" s="203"/>
      <c r="S107" s="203"/>
      <c r="T107" s="204"/>
      <c r="AT107" s="199" t="s">
        <v>169</v>
      </c>
      <c r="AU107" s="199" t="s">
        <v>81</v>
      </c>
      <c r="AV107" s="198" t="s">
        <v>81</v>
      </c>
      <c r="AW107" s="198" t="s">
        <v>35</v>
      </c>
      <c r="AX107" s="198" t="s">
        <v>71</v>
      </c>
      <c r="AY107" s="199" t="s">
        <v>159</v>
      </c>
    </row>
    <row r="108" spans="2:51" s="206" customFormat="1" ht="13.5">
      <c r="B108" s="205"/>
      <c r="D108" s="207" t="s">
        <v>169</v>
      </c>
      <c r="E108" s="208" t="s">
        <v>5</v>
      </c>
      <c r="F108" s="209" t="s">
        <v>172</v>
      </c>
      <c r="H108" s="210">
        <v>0.251</v>
      </c>
      <c r="L108" s="205"/>
      <c r="M108" s="211"/>
      <c r="N108" s="212"/>
      <c r="O108" s="212"/>
      <c r="P108" s="212"/>
      <c r="Q108" s="212"/>
      <c r="R108" s="212"/>
      <c r="S108" s="212"/>
      <c r="T108" s="213"/>
      <c r="AT108" s="214" t="s">
        <v>169</v>
      </c>
      <c r="AU108" s="214" t="s">
        <v>81</v>
      </c>
      <c r="AV108" s="206" t="s">
        <v>167</v>
      </c>
      <c r="AW108" s="206" t="s">
        <v>35</v>
      </c>
      <c r="AX108" s="206" t="s">
        <v>79</v>
      </c>
      <c r="AY108" s="214" t="s">
        <v>159</v>
      </c>
    </row>
    <row r="109" spans="2:65" s="102" customFormat="1" ht="31.5" customHeight="1">
      <c r="B109" s="103"/>
      <c r="C109" s="239" t="s">
        <v>160</v>
      </c>
      <c r="D109" s="239" t="s">
        <v>162</v>
      </c>
      <c r="E109" s="240" t="s">
        <v>179</v>
      </c>
      <c r="F109" s="241" t="s">
        <v>180</v>
      </c>
      <c r="G109" s="242" t="s">
        <v>181</v>
      </c>
      <c r="H109" s="243">
        <v>2.24</v>
      </c>
      <c r="I109" s="6"/>
      <c r="J109" s="244">
        <f>ROUND(I109*H109,2)</f>
        <v>0</v>
      </c>
      <c r="K109" s="241" t="s">
        <v>166</v>
      </c>
      <c r="L109" s="103"/>
      <c r="M109" s="245" t="s">
        <v>5</v>
      </c>
      <c r="N109" s="184" t="s">
        <v>42</v>
      </c>
      <c r="O109" s="104"/>
      <c r="P109" s="185">
        <f>O109*H109</f>
        <v>0</v>
      </c>
      <c r="Q109" s="185">
        <v>0.17818</v>
      </c>
      <c r="R109" s="185">
        <f>Q109*H109</f>
        <v>0.39912320000000007</v>
      </c>
      <c r="S109" s="185">
        <v>0</v>
      </c>
      <c r="T109" s="186">
        <f>S109*H109</f>
        <v>0</v>
      </c>
      <c r="AR109" s="92" t="s">
        <v>167</v>
      </c>
      <c r="AT109" s="92" t="s">
        <v>162</v>
      </c>
      <c r="AU109" s="92" t="s">
        <v>81</v>
      </c>
      <c r="AY109" s="92" t="s">
        <v>159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92" t="s">
        <v>79</v>
      </c>
      <c r="BK109" s="187">
        <f>ROUND(I109*H109,2)</f>
        <v>0</v>
      </c>
      <c r="BL109" s="92" t="s">
        <v>167</v>
      </c>
      <c r="BM109" s="92" t="s">
        <v>182</v>
      </c>
    </row>
    <row r="110" spans="2:51" s="189" customFormat="1" ht="13.5">
      <c r="B110" s="188"/>
      <c r="D110" s="190" t="s">
        <v>169</v>
      </c>
      <c r="E110" s="191" t="s">
        <v>5</v>
      </c>
      <c r="F110" s="192" t="s">
        <v>183</v>
      </c>
      <c r="H110" s="193" t="s">
        <v>5</v>
      </c>
      <c r="L110" s="188"/>
      <c r="M110" s="194"/>
      <c r="N110" s="195"/>
      <c r="O110" s="195"/>
      <c r="P110" s="195"/>
      <c r="Q110" s="195"/>
      <c r="R110" s="195"/>
      <c r="S110" s="195"/>
      <c r="T110" s="196"/>
      <c r="AT110" s="193" t="s">
        <v>169</v>
      </c>
      <c r="AU110" s="193" t="s">
        <v>81</v>
      </c>
      <c r="AV110" s="189" t="s">
        <v>79</v>
      </c>
      <c r="AW110" s="189" t="s">
        <v>35</v>
      </c>
      <c r="AX110" s="189" t="s">
        <v>71</v>
      </c>
      <c r="AY110" s="193" t="s">
        <v>159</v>
      </c>
    </row>
    <row r="111" spans="2:51" s="198" customFormat="1" ht="13.5">
      <c r="B111" s="197"/>
      <c r="D111" s="190" t="s">
        <v>169</v>
      </c>
      <c r="E111" s="199" t="s">
        <v>5</v>
      </c>
      <c r="F111" s="200" t="s">
        <v>184</v>
      </c>
      <c r="H111" s="201">
        <v>2.24</v>
      </c>
      <c r="L111" s="197"/>
      <c r="M111" s="202"/>
      <c r="N111" s="203"/>
      <c r="O111" s="203"/>
      <c r="P111" s="203"/>
      <c r="Q111" s="203"/>
      <c r="R111" s="203"/>
      <c r="S111" s="203"/>
      <c r="T111" s="204"/>
      <c r="AT111" s="199" t="s">
        <v>169</v>
      </c>
      <c r="AU111" s="199" t="s">
        <v>81</v>
      </c>
      <c r="AV111" s="198" t="s">
        <v>81</v>
      </c>
      <c r="AW111" s="198" t="s">
        <v>35</v>
      </c>
      <c r="AX111" s="198" t="s">
        <v>71</v>
      </c>
      <c r="AY111" s="199" t="s">
        <v>159</v>
      </c>
    </row>
    <row r="112" spans="2:51" s="206" customFormat="1" ht="13.5">
      <c r="B112" s="205"/>
      <c r="D112" s="190" t="s">
        <v>169</v>
      </c>
      <c r="E112" s="215" t="s">
        <v>5</v>
      </c>
      <c r="F112" s="216" t="s">
        <v>172</v>
      </c>
      <c r="H112" s="217">
        <v>2.24</v>
      </c>
      <c r="L112" s="205"/>
      <c r="M112" s="211"/>
      <c r="N112" s="212"/>
      <c r="O112" s="212"/>
      <c r="P112" s="212"/>
      <c r="Q112" s="212"/>
      <c r="R112" s="212"/>
      <c r="S112" s="212"/>
      <c r="T112" s="213"/>
      <c r="AT112" s="214" t="s">
        <v>169</v>
      </c>
      <c r="AU112" s="214" t="s">
        <v>81</v>
      </c>
      <c r="AV112" s="206" t="s">
        <v>167</v>
      </c>
      <c r="AW112" s="206" t="s">
        <v>35</v>
      </c>
      <c r="AX112" s="206" t="s">
        <v>79</v>
      </c>
      <c r="AY112" s="214" t="s">
        <v>159</v>
      </c>
    </row>
    <row r="113" spans="2:63" s="171" customFormat="1" ht="29.85" customHeight="1">
      <c r="B113" s="170"/>
      <c r="D113" s="181" t="s">
        <v>70</v>
      </c>
      <c r="E113" s="182" t="s">
        <v>185</v>
      </c>
      <c r="F113" s="182" t="s">
        <v>186</v>
      </c>
      <c r="J113" s="183">
        <f>BK113</f>
        <v>0</v>
      </c>
      <c r="L113" s="170"/>
      <c r="M113" s="175"/>
      <c r="N113" s="176"/>
      <c r="O113" s="176"/>
      <c r="P113" s="177">
        <f>SUM(P114:P134)</f>
        <v>0</v>
      </c>
      <c r="Q113" s="176"/>
      <c r="R113" s="177">
        <f>SUM(R114:R134)</f>
        <v>1.2730863</v>
      </c>
      <c r="S113" s="176"/>
      <c r="T113" s="178">
        <f>SUM(T114:T134)</f>
        <v>0</v>
      </c>
      <c r="AR113" s="172" t="s">
        <v>79</v>
      </c>
      <c r="AT113" s="179" t="s">
        <v>70</v>
      </c>
      <c r="AU113" s="179" t="s">
        <v>79</v>
      </c>
      <c r="AY113" s="172" t="s">
        <v>159</v>
      </c>
      <c r="BK113" s="180">
        <f>SUM(BK114:BK134)</f>
        <v>0</v>
      </c>
    </row>
    <row r="114" spans="2:65" s="102" customFormat="1" ht="31.5" customHeight="1">
      <c r="B114" s="103"/>
      <c r="C114" s="239" t="s">
        <v>167</v>
      </c>
      <c r="D114" s="239" t="s">
        <v>162</v>
      </c>
      <c r="E114" s="240" t="s">
        <v>187</v>
      </c>
      <c r="F114" s="241" t="s">
        <v>188</v>
      </c>
      <c r="G114" s="242" t="s">
        <v>181</v>
      </c>
      <c r="H114" s="243">
        <v>11.75</v>
      </c>
      <c r="I114" s="6"/>
      <c r="J114" s="244">
        <f>ROUND(I114*H114,2)</f>
        <v>0</v>
      </c>
      <c r="K114" s="241" t="s">
        <v>166</v>
      </c>
      <c r="L114" s="103"/>
      <c r="M114" s="245" t="s">
        <v>5</v>
      </c>
      <c r="N114" s="184" t="s">
        <v>42</v>
      </c>
      <c r="O114" s="104"/>
      <c r="P114" s="185">
        <f>O114*H114</f>
        <v>0</v>
      </c>
      <c r="Q114" s="185">
        <v>0.00489</v>
      </c>
      <c r="R114" s="185">
        <f>Q114*H114</f>
        <v>0.0574575</v>
      </c>
      <c r="S114" s="185">
        <v>0</v>
      </c>
      <c r="T114" s="186">
        <f>S114*H114</f>
        <v>0</v>
      </c>
      <c r="AR114" s="92" t="s">
        <v>167</v>
      </c>
      <c r="AT114" s="92" t="s">
        <v>162</v>
      </c>
      <c r="AU114" s="92" t="s">
        <v>81</v>
      </c>
      <c r="AY114" s="92" t="s">
        <v>159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92" t="s">
        <v>79</v>
      </c>
      <c r="BK114" s="187">
        <f>ROUND(I114*H114,2)</f>
        <v>0</v>
      </c>
      <c r="BL114" s="92" t="s">
        <v>167</v>
      </c>
      <c r="BM114" s="92" t="s">
        <v>189</v>
      </c>
    </row>
    <row r="115" spans="2:51" s="189" customFormat="1" ht="13.5">
      <c r="B115" s="188"/>
      <c r="D115" s="190" t="s">
        <v>169</v>
      </c>
      <c r="E115" s="191" t="s">
        <v>5</v>
      </c>
      <c r="F115" s="192" t="s">
        <v>190</v>
      </c>
      <c r="H115" s="193" t="s">
        <v>5</v>
      </c>
      <c r="L115" s="188"/>
      <c r="M115" s="194"/>
      <c r="N115" s="195"/>
      <c r="O115" s="195"/>
      <c r="P115" s="195"/>
      <c r="Q115" s="195"/>
      <c r="R115" s="195"/>
      <c r="S115" s="195"/>
      <c r="T115" s="196"/>
      <c r="AT115" s="193" t="s">
        <v>169</v>
      </c>
      <c r="AU115" s="193" t="s">
        <v>81</v>
      </c>
      <c r="AV115" s="189" t="s">
        <v>79</v>
      </c>
      <c r="AW115" s="189" t="s">
        <v>35</v>
      </c>
      <c r="AX115" s="189" t="s">
        <v>71</v>
      </c>
      <c r="AY115" s="193" t="s">
        <v>159</v>
      </c>
    </row>
    <row r="116" spans="2:51" s="198" customFormat="1" ht="13.5">
      <c r="B116" s="197"/>
      <c r="D116" s="190" t="s">
        <v>169</v>
      </c>
      <c r="E116" s="199" t="s">
        <v>5</v>
      </c>
      <c r="F116" s="200" t="s">
        <v>191</v>
      </c>
      <c r="H116" s="201">
        <v>10.5</v>
      </c>
      <c r="L116" s="197"/>
      <c r="M116" s="202"/>
      <c r="N116" s="203"/>
      <c r="O116" s="203"/>
      <c r="P116" s="203"/>
      <c r="Q116" s="203"/>
      <c r="R116" s="203"/>
      <c r="S116" s="203"/>
      <c r="T116" s="204"/>
      <c r="AT116" s="199" t="s">
        <v>169</v>
      </c>
      <c r="AU116" s="199" t="s">
        <v>81</v>
      </c>
      <c r="AV116" s="198" t="s">
        <v>81</v>
      </c>
      <c r="AW116" s="198" t="s">
        <v>35</v>
      </c>
      <c r="AX116" s="198" t="s">
        <v>71</v>
      </c>
      <c r="AY116" s="199" t="s">
        <v>159</v>
      </c>
    </row>
    <row r="117" spans="2:51" s="198" customFormat="1" ht="13.5">
      <c r="B117" s="197"/>
      <c r="D117" s="190" t="s">
        <v>169</v>
      </c>
      <c r="E117" s="199" t="s">
        <v>5</v>
      </c>
      <c r="F117" s="200" t="s">
        <v>192</v>
      </c>
      <c r="H117" s="201">
        <v>-5.4</v>
      </c>
      <c r="L117" s="197"/>
      <c r="M117" s="202"/>
      <c r="N117" s="203"/>
      <c r="O117" s="203"/>
      <c r="P117" s="203"/>
      <c r="Q117" s="203"/>
      <c r="R117" s="203"/>
      <c r="S117" s="203"/>
      <c r="T117" s="204"/>
      <c r="AT117" s="199" t="s">
        <v>169</v>
      </c>
      <c r="AU117" s="199" t="s">
        <v>81</v>
      </c>
      <c r="AV117" s="198" t="s">
        <v>81</v>
      </c>
      <c r="AW117" s="198" t="s">
        <v>35</v>
      </c>
      <c r="AX117" s="198" t="s">
        <v>71</v>
      </c>
      <c r="AY117" s="199" t="s">
        <v>159</v>
      </c>
    </row>
    <row r="118" spans="2:51" s="198" customFormat="1" ht="13.5">
      <c r="B118" s="197"/>
      <c r="D118" s="190" t="s">
        <v>169</v>
      </c>
      <c r="E118" s="199" t="s">
        <v>5</v>
      </c>
      <c r="F118" s="200" t="s">
        <v>193</v>
      </c>
      <c r="H118" s="201">
        <v>1.65</v>
      </c>
      <c r="L118" s="197"/>
      <c r="M118" s="202"/>
      <c r="N118" s="203"/>
      <c r="O118" s="203"/>
      <c r="P118" s="203"/>
      <c r="Q118" s="203"/>
      <c r="R118" s="203"/>
      <c r="S118" s="203"/>
      <c r="T118" s="204"/>
      <c r="AT118" s="199" t="s">
        <v>169</v>
      </c>
      <c r="AU118" s="199" t="s">
        <v>81</v>
      </c>
      <c r="AV118" s="198" t="s">
        <v>81</v>
      </c>
      <c r="AW118" s="198" t="s">
        <v>35</v>
      </c>
      <c r="AX118" s="198" t="s">
        <v>71</v>
      </c>
      <c r="AY118" s="199" t="s">
        <v>159</v>
      </c>
    </row>
    <row r="119" spans="2:51" s="189" customFormat="1" ht="13.5">
      <c r="B119" s="188"/>
      <c r="D119" s="190" t="s">
        <v>169</v>
      </c>
      <c r="E119" s="191" t="s">
        <v>5</v>
      </c>
      <c r="F119" s="192" t="s">
        <v>194</v>
      </c>
      <c r="H119" s="193" t="s">
        <v>5</v>
      </c>
      <c r="L119" s="188"/>
      <c r="M119" s="194"/>
      <c r="N119" s="195"/>
      <c r="O119" s="195"/>
      <c r="P119" s="195"/>
      <c r="Q119" s="195"/>
      <c r="R119" s="195"/>
      <c r="S119" s="195"/>
      <c r="T119" s="196"/>
      <c r="AT119" s="193" t="s">
        <v>169</v>
      </c>
      <c r="AU119" s="193" t="s">
        <v>81</v>
      </c>
      <c r="AV119" s="189" t="s">
        <v>79</v>
      </c>
      <c r="AW119" s="189" t="s">
        <v>35</v>
      </c>
      <c r="AX119" s="189" t="s">
        <v>71</v>
      </c>
      <c r="AY119" s="193" t="s">
        <v>159</v>
      </c>
    </row>
    <row r="120" spans="2:51" s="198" customFormat="1" ht="13.5">
      <c r="B120" s="197"/>
      <c r="D120" s="190" t="s">
        <v>169</v>
      </c>
      <c r="E120" s="199" t="s">
        <v>5</v>
      </c>
      <c r="F120" s="200" t="s">
        <v>195</v>
      </c>
      <c r="H120" s="201">
        <v>1.4</v>
      </c>
      <c r="L120" s="197"/>
      <c r="M120" s="202"/>
      <c r="N120" s="203"/>
      <c r="O120" s="203"/>
      <c r="P120" s="203"/>
      <c r="Q120" s="203"/>
      <c r="R120" s="203"/>
      <c r="S120" s="203"/>
      <c r="T120" s="204"/>
      <c r="AT120" s="199" t="s">
        <v>169</v>
      </c>
      <c r="AU120" s="199" t="s">
        <v>81</v>
      </c>
      <c r="AV120" s="198" t="s">
        <v>81</v>
      </c>
      <c r="AW120" s="198" t="s">
        <v>35</v>
      </c>
      <c r="AX120" s="198" t="s">
        <v>71</v>
      </c>
      <c r="AY120" s="199" t="s">
        <v>159</v>
      </c>
    </row>
    <row r="121" spans="2:51" s="198" customFormat="1" ht="13.5">
      <c r="B121" s="197"/>
      <c r="D121" s="190" t="s">
        <v>169</v>
      </c>
      <c r="E121" s="199" t="s">
        <v>5</v>
      </c>
      <c r="F121" s="200" t="s">
        <v>196</v>
      </c>
      <c r="H121" s="201">
        <v>3.6</v>
      </c>
      <c r="L121" s="197"/>
      <c r="M121" s="202"/>
      <c r="N121" s="203"/>
      <c r="O121" s="203"/>
      <c r="P121" s="203"/>
      <c r="Q121" s="203"/>
      <c r="R121" s="203"/>
      <c r="S121" s="203"/>
      <c r="T121" s="204"/>
      <c r="AT121" s="199" t="s">
        <v>169</v>
      </c>
      <c r="AU121" s="199" t="s">
        <v>81</v>
      </c>
      <c r="AV121" s="198" t="s">
        <v>81</v>
      </c>
      <c r="AW121" s="198" t="s">
        <v>35</v>
      </c>
      <c r="AX121" s="198" t="s">
        <v>71</v>
      </c>
      <c r="AY121" s="199" t="s">
        <v>159</v>
      </c>
    </row>
    <row r="122" spans="2:51" s="206" customFormat="1" ht="13.5">
      <c r="B122" s="205"/>
      <c r="D122" s="207" t="s">
        <v>169</v>
      </c>
      <c r="E122" s="208" t="s">
        <v>5</v>
      </c>
      <c r="F122" s="209" t="s">
        <v>172</v>
      </c>
      <c r="H122" s="210">
        <v>11.75</v>
      </c>
      <c r="L122" s="205"/>
      <c r="M122" s="211"/>
      <c r="N122" s="212"/>
      <c r="O122" s="212"/>
      <c r="P122" s="212"/>
      <c r="Q122" s="212"/>
      <c r="R122" s="212"/>
      <c r="S122" s="212"/>
      <c r="T122" s="213"/>
      <c r="AT122" s="214" t="s">
        <v>169</v>
      </c>
      <c r="AU122" s="214" t="s">
        <v>81</v>
      </c>
      <c r="AV122" s="206" t="s">
        <v>167</v>
      </c>
      <c r="AW122" s="206" t="s">
        <v>35</v>
      </c>
      <c r="AX122" s="206" t="s">
        <v>79</v>
      </c>
      <c r="AY122" s="214" t="s">
        <v>159</v>
      </c>
    </row>
    <row r="123" spans="2:65" s="102" customFormat="1" ht="31.5" customHeight="1">
      <c r="B123" s="103"/>
      <c r="C123" s="239" t="s">
        <v>197</v>
      </c>
      <c r="D123" s="239" t="s">
        <v>162</v>
      </c>
      <c r="E123" s="240" t="s">
        <v>198</v>
      </c>
      <c r="F123" s="241" t="s">
        <v>199</v>
      </c>
      <c r="G123" s="242" t="s">
        <v>181</v>
      </c>
      <c r="H123" s="243">
        <v>11.75</v>
      </c>
      <c r="I123" s="6"/>
      <c r="J123" s="244">
        <f>ROUND(I123*H123,2)</f>
        <v>0</v>
      </c>
      <c r="K123" s="241" t="s">
        <v>166</v>
      </c>
      <c r="L123" s="103"/>
      <c r="M123" s="245" t="s">
        <v>5</v>
      </c>
      <c r="N123" s="184" t="s">
        <v>42</v>
      </c>
      <c r="O123" s="104"/>
      <c r="P123" s="185">
        <f>O123*H123</f>
        <v>0</v>
      </c>
      <c r="Q123" s="185">
        <v>0.01733</v>
      </c>
      <c r="R123" s="185">
        <f>Q123*H123</f>
        <v>0.20362750000000002</v>
      </c>
      <c r="S123" s="185">
        <v>0</v>
      </c>
      <c r="T123" s="186">
        <f>S123*H123</f>
        <v>0</v>
      </c>
      <c r="AR123" s="92" t="s">
        <v>167</v>
      </c>
      <c r="AT123" s="92" t="s">
        <v>162</v>
      </c>
      <c r="AU123" s="92" t="s">
        <v>81</v>
      </c>
      <c r="AY123" s="92" t="s">
        <v>159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92" t="s">
        <v>79</v>
      </c>
      <c r="BK123" s="187">
        <f>ROUND(I123*H123,2)</f>
        <v>0</v>
      </c>
      <c r="BL123" s="92" t="s">
        <v>167</v>
      </c>
      <c r="BM123" s="92" t="s">
        <v>200</v>
      </c>
    </row>
    <row r="124" spans="2:65" s="102" customFormat="1" ht="31.5" customHeight="1">
      <c r="B124" s="103"/>
      <c r="C124" s="239" t="s">
        <v>185</v>
      </c>
      <c r="D124" s="239" t="s">
        <v>162</v>
      </c>
      <c r="E124" s="240" t="s">
        <v>201</v>
      </c>
      <c r="F124" s="241" t="s">
        <v>202</v>
      </c>
      <c r="G124" s="242" t="s">
        <v>181</v>
      </c>
      <c r="H124" s="243">
        <v>6.09</v>
      </c>
      <c r="I124" s="6"/>
      <c r="J124" s="244">
        <f>ROUND(I124*H124,2)</f>
        <v>0</v>
      </c>
      <c r="K124" s="241" t="s">
        <v>166</v>
      </c>
      <c r="L124" s="103"/>
      <c r="M124" s="245" t="s">
        <v>5</v>
      </c>
      <c r="N124" s="184" t="s">
        <v>42</v>
      </c>
      <c r="O124" s="104"/>
      <c r="P124" s="185">
        <f>O124*H124</f>
        <v>0</v>
      </c>
      <c r="Q124" s="185">
        <v>0.00489</v>
      </c>
      <c r="R124" s="185">
        <f>Q124*H124</f>
        <v>0.0297801</v>
      </c>
      <c r="S124" s="185">
        <v>0</v>
      </c>
      <c r="T124" s="186">
        <f>S124*H124</f>
        <v>0</v>
      </c>
      <c r="AR124" s="92" t="s">
        <v>167</v>
      </c>
      <c r="AT124" s="92" t="s">
        <v>162</v>
      </c>
      <c r="AU124" s="92" t="s">
        <v>81</v>
      </c>
      <c r="AY124" s="92" t="s">
        <v>159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92" t="s">
        <v>79</v>
      </c>
      <c r="BK124" s="187">
        <f>ROUND(I124*H124,2)</f>
        <v>0</v>
      </c>
      <c r="BL124" s="92" t="s">
        <v>167</v>
      </c>
      <c r="BM124" s="92" t="s">
        <v>203</v>
      </c>
    </row>
    <row r="125" spans="2:51" s="189" customFormat="1" ht="13.5">
      <c r="B125" s="188"/>
      <c r="D125" s="190" t="s">
        <v>169</v>
      </c>
      <c r="E125" s="191" t="s">
        <v>5</v>
      </c>
      <c r="F125" s="192" t="s">
        <v>204</v>
      </c>
      <c r="H125" s="193" t="s">
        <v>5</v>
      </c>
      <c r="L125" s="188"/>
      <c r="M125" s="194"/>
      <c r="N125" s="195"/>
      <c r="O125" s="195"/>
      <c r="P125" s="195"/>
      <c r="Q125" s="195"/>
      <c r="R125" s="195"/>
      <c r="S125" s="195"/>
      <c r="T125" s="196"/>
      <c r="AT125" s="193" t="s">
        <v>169</v>
      </c>
      <c r="AU125" s="193" t="s">
        <v>81</v>
      </c>
      <c r="AV125" s="189" t="s">
        <v>79</v>
      </c>
      <c r="AW125" s="189" t="s">
        <v>35</v>
      </c>
      <c r="AX125" s="189" t="s">
        <v>71</v>
      </c>
      <c r="AY125" s="193" t="s">
        <v>159</v>
      </c>
    </row>
    <row r="126" spans="2:51" s="198" customFormat="1" ht="13.5">
      <c r="B126" s="197"/>
      <c r="D126" s="190" t="s">
        <v>169</v>
      </c>
      <c r="E126" s="199" t="s">
        <v>5</v>
      </c>
      <c r="F126" s="200" t="s">
        <v>205</v>
      </c>
      <c r="H126" s="201">
        <v>10.5</v>
      </c>
      <c r="L126" s="197"/>
      <c r="M126" s="202"/>
      <c r="N126" s="203"/>
      <c r="O126" s="203"/>
      <c r="P126" s="203"/>
      <c r="Q126" s="203"/>
      <c r="R126" s="203"/>
      <c r="S126" s="203"/>
      <c r="T126" s="204"/>
      <c r="AT126" s="199" t="s">
        <v>169</v>
      </c>
      <c r="AU126" s="199" t="s">
        <v>81</v>
      </c>
      <c r="AV126" s="198" t="s">
        <v>81</v>
      </c>
      <c r="AW126" s="198" t="s">
        <v>35</v>
      </c>
      <c r="AX126" s="198" t="s">
        <v>71</v>
      </c>
      <c r="AY126" s="199" t="s">
        <v>159</v>
      </c>
    </row>
    <row r="127" spans="2:51" s="198" customFormat="1" ht="13.5">
      <c r="B127" s="197"/>
      <c r="D127" s="190" t="s">
        <v>169</v>
      </c>
      <c r="E127" s="199" t="s">
        <v>5</v>
      </c>
      <c r="F127" s="200" t="s">
        <v>192</v>
      </c>
      <c r="H127" s="201">
        <v>-5.4</v>
      </c>
      <c r="L127" s="197"/>
      <c r="M127" s="202"/>
      <c r="N127" s="203"/>
      <c r="O127" s="203"/>
      <c r="P127" s="203"/>
      <c r="Q127" s="203"/>
      <c r="R127" s="203"/>
      <c r="S127" s="203"/>
      <c r="T127" s="204"/>
      <c r="AT127" s="199" t="s">
        <v>169</v>
      </c>
      <c r="AU127" s="199" t="s">
        <v>81</v>
      </c>
      <c r="AV127" s="198" t="s">
        <v>81</v>
      </c>
      <c r="AW127" s="198" t="s">
        <v>35</v>
      </c>
      <c r="AX127" s="198" t="s">
        <v>71</v>
      </c>
      <c r="AY127" s="199" t="s">
        <v>159</v>
      </c>
    </row>
    <row r="128" spans="2:51" s="198" customFormat="1" ht="13.5">
      <c r="B128" s="197"/>
      <c r="D128" s="190" t="s">
        <v>169</v>
      </c>
      <c r="E128" s="199" t="s">
        <v>5</v>
      </c>
      <c r="F128" s="200" t="s">
        <v>206</v>
      </c>
      <c r="H128" s="201">
        <v>0.99</v>
      </c>
      <c r="L128" s="197"/>
      <c r="M128" s="202"/>
      <c r="N128" s="203"/>
      <c r="O128" s="203"/>
      <c r="P128" s="203"/>
      <c r="Q128" s="203"/>
      <c r="R128" s="203"/>
      <c r="S128" s="203"/>
      <c r="T128" s="204"/>
      <c r="AT128" s="199" t="s">
        <v>169</v>
      </c>
      <c r="AU128" s="199" t="s">
        <v>81</v>
      </c>
      <c r="AV128" s="198" t="s">
        <v>81</v>
      </c>
      <c r="AW128" s="198" t="s">
        <v>35</v>
      </c>
      <c r="AX128" s="198" t="s">
        <v>71</v>
      </c>
      <c r="AY128" s="199" t="s">
        <v>159</v>
      </c>
    </row>
    <row r="129" spans="2:51" s="206" customFormat="1" ht="13.5">
      <c r="B129" s="205"/>
      <c r="D129" s="207" t="s">
        <v>169</v>
      </c>
      <c r="E129" s="208" t="s">
        <v>5</v>
      </c>
      <c r="F129" s="209" t="s">
        <v>172</v>
      </c>
      <c r="H129" s="210">
        <v>6.09</v>
      </c>
      <c r="L129" s="205"/>
      <c r="M129" s="211"/>
      <c r="N129" s="212"/>
      <c r="O129" s="212"/>
      <c r="P129" s="212"/>
      <c r="Q129" s="212"/>
      <c r="R129" s="212"/>
      <c r="S129" s="212"/>
      <c r="T129" s="213"/>
      <c r="AT129" s="214" t="s">
        <v>169</v>
      </c>
      <c r="AU129" s="214" t="s">
        <v>81</v>
      </c>
      <c r="AV129" s="206" t="s">
        <v>167</v>
      </c>
      <c r="AW129" s="206" t="s">
        <v>35</v>
      </c>
      <c r="AX129" s="206" t="s">
        <v>79</v>
      </c>
      <c r="AY129" s="214" t="s">
        <v>159</v>
      </c>
    </row>
    <row r="130" spans="2:65" s="102" customFormat="1" ht="31.5" customHeight="1">
      <c r="B130" s="103"/>
      <c r="C130" s="239" t="s">
        <v>207</v>
      </c>
      <c r="D130" s="239" t="s">
        <v>162</v>
      </c>
      <c r="E130" s="240" t="s">
        <v>208</v>
      </c>
      <c r="F130" s="241" t="s">
        <v>209</v>
      </c>
      <c r="G130" s="242" t="s">
        <v>181</v>
      </c>
      <c r="H130" s="243">
        <v>6.09</v>
      </c>
      <c r="I130" s="6"/>
      <c r="J130" s="244">
        <f>ROUND(I130*H130,2)</f>
        <v>0</v>
      </c>
      <c r="K130" s="241" t="s">
        <v>166</v>
      </c>
      <c r="L130" s="103"/>
      <c r="M130" s="245" t="s">
        <v>5</v>
      </c>
      <c r="N130" s="184" t="s">
        <v>42</v>
      </c>
      <c r="O130" s="104"/>
      <c r="P130" s="185">
        <f>O130*H130</f>
        <v>0</v>
      </c>
      <c r="Q130" s="185">
        <v>0.00268</v>
      </c>
      <c r="R130" s="185">
        <f>Q130*H130</f>
        <v>0.0163212</v>
      </c>
      <c r="S130" s="185">
        <v>0</v>
      </c>
      <c r="T130" s="186">
        <f>S130*H130</f>
        <v>0</v>
      </c>
      <c r="AR130" s="92" t="s">
        <v>167</v>
      </c>
      <c r="AT130" s="92" t="s">
        <v>162</v>
      </c>
      <c r="AU130" s="92" t="s">
        <v>81</v>
      </c>
      <c r="AY130" s="92" t="s">
        <v>159</v>
      </c>
      <c r="BE130" s="187">
        <f>IF(N130="základní",J130,0)</f>
        <v>0</v>
      </c>
      <c r="BF130" s="187">
        <f>IF(N130="snížená",J130,0)</f>
        <v>0</v>
      </c>
      <c r="BG130" s="187">
        <f>IF(N130="zákl. přenesená",J130,0)</f>
        <v>0</v>
      </c>
      <c r="BH130" s="187">
        <f>IF(N130="sníž. přenesená",J130,0)</f>
        <v>0</v>
      </c>
      <c r="BI130" s="187">
        <f>IF(N130="nulová",J130,0)</f>
        <v>0</v>
      </c>
      <c r="BJ130" s="92" t="s">
        <v>79</v>
      </c>
      <c r="BK130" s="187">
        <f>ROUND(I130*H130,2)</f>
        <v>0</v>
      </c>
      <c r="BL130" s="92" t="s">
        <v>167</v>
      </c>
      <c r="BM130" s="92" t="s">
        <v>210</v>
      </c>
    </row>
    <row r="131" spans="2:65" s="102" customFormat="1" ht="31.5" customHeight="1">
      <c r="B131" s="103"/>
      <c r="C131" s="239" t="s">
        <v>211</v>
      </c>
      <c r="D131" s="239" t="s">
        <v>162</v>
      </c>
      <c r="E131" s="240" t="s">
        <v>212</v>
      </c>
      <c r="F131" s="392" t="s">
        <v>1300</v>
      </c>
      <c r="G131" s="242" t="s">
        <v>213</v>
      </c>
      <c r="H131" s="243">
        <v>5</v>
      </c>
      <c r="I131" s="6"/>
      <c r="J131" s="244">
        <f>ROUND(I131*H131,2)</f>
        <v>0</v>
      </c>
      <c r="K131" s="241" t="s">
        <v>166</v>
      </c>
      <c r="L131" s="103"/>
      <c r="M131" s="245" t="s">
        <v>5</v>
      </c>
      <c r="N131" s="184" t="s">
        <v>42</v>
      </c>
      <c r="O131" s="104"/>
      <c r="P131" s="185">
        <f>O131*H131</f>
        <v>0</v>
      </c>
      <c r="Q131" s="185">
        <v>0.188</v>
      </c>
      <c r="R131" s="185">
        <f>Q131*H131</f>
        <v>0.94</v>
      </c>
      <c r="S131" s="185">
        <v>0</v>
      </c>
      <c r="T131" s="186">
        <f>S131*H131</f>
        <v>0</v>
      </c>
      <c r="AR131" s="92" t="s">
        <v>167</v>
      </c>
      <c r="AT131" s="92" t="s">
        <v>162</v>
      </c>
      <c r="AU131" s="92" t="s">
        <v>81</v>
      </c>
      <c r="AY131" s="92" t="s">
        <v>159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92" t="s">
        <v>79</v>
      </c>
      <c r="BK131" s="187">
        <f>ROUND(I131*H131,2)</f>
        <v>0</v>
      </c>
      <c r="BL131" s="92" t="s">
        <v>167</v>
      </c>
      <c r="BM131" s="92" t="s">
        <v>214</v>
      </c>
    </row>
    <row r="132" spans="2:65" s="102" customFormat="1" ht="31.5" customHeight="1">
      <c r="B132" s="103"/>
      <c r="C132" s="239" t="s">
        <v>215</v>
      </c>
      <c r="D132" s="239" t="s">
        <v>162</v>
      </c>
      <c r="E132" s="240" t="s">
        <v>216</v>
      </c>
      <c r="F132" s="241" t="s">
        <v>217</v>
      </c>
      <c r="G132" s="242" t="s">
        <v>213</v>
      </c>
      <c r="H132" s="243">
        <v>1</v>
      </c>
      <c r="I132" s="6"/>
      <c r="J132" s="244">
        <f>ROUND(I132*H132,2)</f>
        <v>0</v>
      </c>
      <c r="K132" s="241" t="s">
        <v>166</v>
      </c>
      <c r="L132" s="103"/>
      <c r="M132" s="245" t="s">
        <v>5</v>
      </c>
      <c r="N132" s="184" t="s">
        <v>42</v>
      </c>
      <c r="O132" s="104"/>
      <c r="P132" s="185">
        <f>O132*H132</f>
        <v>0</v>
      </c>
      <c r="Q132" s="185">
        <v>0.00048</v>
      </c>
      <c r="R132" s="185">
        <f>Q132*H132</f>
        <v>0.00048</v>
      </c>
      <c r="S132" s="185">
        <v>0</v>
      </c>
      <c r="T132" s="186">
        <f>S132*H132</f>
        <v>0</v>
      </c>
      <c r="AR132" s="92" t="s">
        <v>167</v>
      </c>
      <c r="AT132" s="92" t="s">
        <v>162</v>
      </c>
      <c r="AU132" s="92" t="s">
        <v>81</v>
      </c>
      <c r="AY132" s="92" t="s">
        <v>159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92" t="s">
        <v>79</v>
      </c>
      <c r="BK132" s="187">
        <f>ROUND(I132*H132,2)</f>
        <v>0</v>
      </c>
      <c r="BL132" s="92" t="s">
        <v>167</v>
      </c>
      <c r="BM132" s="92" t="s">
        <v>218</v>
      </c>
    </row>
    <row r="133" spans="2:51" s="198" customFormat="1" ht="13.5">
      <c r="B133" s="197"/>
      <c r="D133" s="207" t="s">
        <v>169</v>
      </c>
      <c r="E133" s="218" t="s">
        <v>5</v>
      </c>
      <c r="F133" s="219" t="s">
        <v>219</v>
      </c>
      <c r="H133" s="220">
        <v>1</v>
      </c>
      <c r="L133" s="197"/>
      <c r="M133" s="202"/>
      <c r="N133" s="203"/>
      <c r="O133" s="203"/>
      <c r="P133" s="203"/>
      <c r="Q133" s="203"/>
      <c r="R133" s="203"/>
      <c r="S133" s="203"/>
      <c r="T133" s="204"/>
      <c r="AT133" s="199" t="s">
        <v>169</v>
      </c>
      <c r="AU133" s="199" t="s">
        <v>81</v>
      </c>
      <c r="AV133" s="198" t="s">
        <v>81</v>
      </c>
      <c r="AW133" s="198" t="s">
        <v>35</v>
      </c>
      <c r="AX133" s="198" t="s">
        <v>79</v>
      </c>
      <c r="AY133" s="199" t="s">
        <v>159</v>
      </c>
    </row>
    <row r="134" spans="2:65" s="102" customFormat="1" ht="22.5" customHeight="1">
      <c r="B134" s="103"/>
      <c r="C134" s="231" t="s">
        <v>220</v>
      </c>
      <c r="D134" s="231" t="s">
        <v>221</v>
      </c>
      <c r="E134" s="232" t="s">
        <v>222</v>
      </c>
      <c r="F134" s="233" t="s">
        <v>223</v>
      </c>
      <c r="G134" s="252" t="s">
        <v>213</v>
      </c>
      <c r="H134" s="253">
        <v>1</v>
      </c>
      <c r="I134" s="7"/>
      <c r="J134" s="236">
        <f>ROUND(I134*H134,2)</f>
        <v>0</v>
      </c>
      <c r="K134" s="233" t="s">
        <v>166</v>
      </c>
      <c r="L134" s="221"/>
      <c r="M134" s="238" t="s">
        <v>5</v>
      </c>
      <c r="N134" s="222" t="s">
        <v>42</v>
      </c>
      <c r="O134" s="104"/>
      <c r="P134" s="185">
        <f>O134*H134</f>
        <v>0</v>
      </c>
      <c r="Q134" s="185">
        <v>0.02542</v>
      </c>
      <c r="R134" s="185">
        <f>Q134*H134</f>
        <v>0.02542</v>
      </c>
      <c r="S134" s="185">
        <v>0</v>
      </c>
      <c r="T134" s="186">
        <f>S134*H134</f>
        <v>0</v>
      </c>
      <c r="AR134" s="92" t="s">
        <v>211</v>
      </c>
      <c r="AT134" s="92" t="s">
        <v>221</v>
      </c>
      <c r="AU134" s="92" t="s">
        <v>81</v>
      </c>
      <c r="AY134" s="92" t="s">
        <v>159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92" t="s">
        <v>79</v>
      </c>
      <c r="BK134" s="187">
        <f>ROUND(I134*H134,2)</f>
        <v>0</v>
      </c>
      <c r="BL134" s="92" t="s">
        <v>167</v>
      </c>
      <c r="BM134" s="92" t="s">
        <v>224</v>
      </c>
    </row>
    <row r="135" spans="2:63" s="171" customFormat="1" ht="29.85" customHeight="1">
      <c r="B135" s="170"/>
      <c r="D135" s="181" t="s">
        <v>70</v>
      </c>
      <c r="E135" s="182" t="s">
        <v>215</v>
      </c>
      <c r="F135" s="182" t="s">
        <v>225</v>
      </c>
      <c r="J135" s="183">
        <f>BK135</f>
        <v>0</v>
      </c>
      <c r="L135" s="170"/>
      <c r="M135" s="175"/>
      <c r="N135" s="176"/>
      <c r="O135" s="176"/>
      <c r="P135" s="177">
        <f>SUM(P136:P164)</f>
        <v>0</v>
      </c>
      <c r="Q135" s="176"/>
      <c r="R135" s="177">
        <f>SUM(R136:R164)</f>
        <v>0.018654000000000004</v>
      </c>
      <c r="S135" s="176"/>
      <c r="T135" s="178">
        <f>SUM(T136:T164)</f>
        <v>10.220699999999999</v>
      </c>
      <c r="AR135" s="172" t="s">
        <v>79</v>
      </c>
      <c r="AT135" s="179" t="s">
        <v>70</v>
      </c>
      <c r="AU135" s="179" t="s">
        <v>79</v>
      </c>
      <c r="AY135" s="172" t="s">
        <v>159</v>
      </c>
      <c r="BK135" s="180">
        <f>SUM(BK136:BK164)</f>
        <v>0</v>
      </c>
    </row>
    <row r="136" spans="2:65" s="102" customFormat="1" ht="30.75" customHeight="1">
      <c r="B136" s="103"/>
      <c r="C136" s="239" t="s">
        <v>226</v>
      </c>
      <c r="D136" s="239" t="s">
        <v>162</v>
      </c>
      <c r="E136" s="240" t="s">
        <v>227</v>
      </c>
      <c r="F136" s="277" t="s">
        <v>1289</v>
      </c>
      <c r="G136" s="242" t="s">
        <v>228</v>
      </c>
      <c r="H136" s="243">
        <v>20</v>
      </c>
      <c r="I136" s="6"/>
      <c r="J136" s="244">
        <f>ROUND(I136*H136,2)</f>
        <v>0</v>
      </c>
      <c r="K136" s="241" t="s">
        <v>698</v>
      </c>
      <c r="L136" s="103"/>
      <c r="M136" s="245" t="s">
        <v>5</v>
      </c>
      <c r="N136" s="184" t="s">
        <v>42</v>
      </c>
      <c r="O136" s="104"/>
      <c r="P136" s="185">
        <f>O136*H136</f>
        <v>0</v>
      </c>
      <c r="Q136" s="185">
        <v>0</v>
      </c>
      <c r="R136" s="185">
        <f>Q136*H136</f>
        <v>0</v>
      </c>
      <c r="S136" s="185">
        <v>0</v>
      </c>
      <c r="T136" s="186">
        <f>S136*H136</f>
        <v>0</v>
      </c>
      <c r="AR136" s="92" t="s">
        <v>167</v>
      </c>
      <c r="AT136" s="92" t="s">
        <v>162</v>
      </c>
      <c r="AU136" s="92" t="s">
        <v>81</v>
      </c>
      <c r="AY136" s="92" t="s">
        <v>159</v>
      </c>
      <c r="BE136" s="187">
        <f>IF(N136="základní",J136,0)</f>
        <v>0</v>
      </c>
      <c r="BF136" s="187">
        <f>IF(N136="snížená",J136,0)</f>
        <v>0</v>
      </c>
      <c r="BG136" s="187">
        <f>IF(N136="zákl. přenesená",J136,0)</f>
        <v>0</v>
      </c>
      <c r="BH136" s="187">
        <f>IF(N136="sníž. přenesená",J136,0)</f>
        <v>0</v>
      </c>
      <c r="BI136" s="187">
        <f>IF(N136="nulová",J136,0)</f>
        <v>0</v>
      </c>
      <c r="BJ136" s="92" t="s">
        <v>79</v>
      </c>
      <c r="BK136" s="187">
        <f>ROUND(I136*H136,2)</f>
        <v>0</v>
      </c>
      <c r="BL136" s="92" t="s">
        <v>167</v>
      </c>
      <c r="BM136" s="92" t="s">
        <v>229</v>
      </c>
    </row>
    <row r="137" spans="2:65" s="102" customFormat="1" ht="69.75" customHeight="1">
      <c r="B137" s="103"/>
      <c r="C137" s="239" t="s">
        <v>230</v>
      </c>
      <c r="D137" s="239" t="s">
        <v>162</v>
      </c>
      <c r="E137" s="240" t="s">
        <v>231</v>
      </c>
      <c r="F137" s="241" t="s">
        <v>232</v>
      </c>
      <c r="G137" s="242" t="s">
        <v>181</v>
      </c>
      <c r="H137" s="243">
        <v>466.35</v>
      </c>
      <c r="I137" s="6"/>
      <c r="J137" s="244">
        <f>ROUND(I137*H137,2)</f>
        <v>0</v>
      </c>
      <c r="K137" s="241" t="s">
        <v>166</v>
      </c>
      <c r="L137" s="103"/>
      <c r="M137" s="245" t="s">
        <v>5</v>
      </c>
      <c r="N137" s="184" t="s">
        <v>42</v>
      </c>
      <c r="O137" s="104"/>
      <c r="P137" s="185">
        <f>O137*H137</f>
        <v>0</v>
      </c>
      <c r="Q137" s="185">
        <v>4E-05</v>
      </c>
      <c r="R137" s="185">
        <f>Q137*H137</f>
        <v>0.018654000000000004</v>
      </c>
      <c r="S137" s="185">
        <v>0</v>
      </c>
      <c r="T137" s="186">
        <f>S137*H137</f>
        <v>0</v>
      </c>
      <c r="AR137" s="92" t="s">
        <v>167</v>
      </c>
      <c r="AT137" s="92" t="s">
        <v>162</v>
      </c>
      <c r="AU137" s="92" t="s">
        <v>81</v>
      </c>
      <c r="AY137" s="92" t="s">
        <v>159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92" t="s">
        <v>79</v>
      </c>
      <c r="BK137" s="187">
        <f>ROUND(I137*H137,2)</f>
        <v>0</v>
      </c>
      <c r="BL137" s="92" t="s">
        <v>167</v>
      </c>
      <c r="BM137" s="92" t="s">
        <v>233</v>
      </c>
    </row>
    <row r="138" spans="2:51" s="189" customFormat="1" ht="13.5">
      <c r="B138" s="188"/>
      <c r="D138" s="190" t="s">
        <v>169</v>
      </c>
      <c r="E138" s="191" t="s">
        <v>5</v>
      </c>
      <c r="F138" s="192" t="s">
        <v>234</v>
      </c>
      <c r="H138" s="193" t="s">
        <v>5</v>
      </c>
      <c r="L138" s="188"/>
      <c r="M138" s="194"/>
      <c r="N138" s="195"/>
      <c r="O138" s="195"/>
      <c r="P138" s="195"/>
      <c r="Q138" s="195"/>
      <c r="R138" s="195"/>
      <c r="S138" s="195"/>
      <c r="T138" s="196"/>
      <c r="AT138" s="193" t="s">
        <v>169</v>
      </c>
      <c r="AU138" s="193" t="s">
        <v>81</v>
      </c>
      <c r="AV138" s="189" t="s">
        <v>79</v>
      </c>
      <c r="AW138" s="189" t="s">
        <v>35</v>
      </c>
      <c r="AX138" s="189" t="s">
        <v>71</v>
      </c>
      <c r="AY138" s="193" t="s">
        <v>159</v>
      </c>
    </row>
    <row r="139" spans="2:51" s="198" customFormat="1" ht="13.5">
      <c r="B139" s="197"/>
      <c r="D139" s="190" t="s">
        <v>169</v>
      </c>
      <c r="E139" s="199" t="s">
        <v>5</v>
      </c>
      <c r="F139" s="200" t="s">
        <v>235</v>
      </c>
      <c r="H139" s="201">
        <v>466.35</v>
      </c>
      <c r="L139" s="197"/>
      <c r="M139" s="202"/>
      <c r="N139" s="203"/>
      <c r="O139" s="203"/>
      <c r="P139" s="203"/>
      <c r="Q139" s="203"/>
      <c r="R139" s="203"/>
      <c r="S139" s="203"/>
      <c r="T139" s="204"/>
      <c r="AT139" s="199" t="s">
        <v>169</v>
      </c>
      <c r="AU139" s="199" t="s">
        <v>81</v>
      </c>
      <c r="AV139" s="198" t="s">
        <v>81</v>
      </c>
      <c r="AW139" s="198" t="s">
        <v>35</v>
      </c>
      <c r="AX139" s="198" t="s">
        <v>71</v>
      </c>
      <c r="AY139" s="199" t="s">
        <v>159</v>
      </c>
    </row>
    <row r="140" spans="2:51" s="206" customFormat="1" ht="13.5">
      <c r="B140" s="205"/>
      <c r="D140" s="207" t="s">
        <v>169</v>
      </c>
      <c r="E140" s="208" t="s">
        <v>5</v>
      </c>
      <c r="F140" s="209" t="s">
        <v>172</v>
      </c>
      <c r="H140" s="210">
        <v>466.35</v>
      </c>
      <c r="L140" s="205"/>
      <c r="M140" s="211"/>
      <c r="N140" s="212"/>
      <c r="O140" s="212"/>
      <c r="P140" s="212"/>
      <c r="Q140" s="212"/>
      <c r="R140" s="212"/>
      <c r="S140" s="212"/>
      <c r="T140" s="213"/>
      <c r="AT140" s="214" t="s">
        <v>169</v>
      </c>
      <c r="AU140" s="214" t="s">
        <v>81</v>
      </c>
      <c r="AV140" s="206" t="s">
        <v>167</v>
      </c>
      <c r="AW140" s="206" t="s">
        <v>35</v>
      </c>
      <c r="AX140" s="206" t="s">
        <v>79</v>
      </c>
      <c r="AY140" s="214" t="s">
        <v>159</v>
      </c>
    </row>
    <row r="141" spans="2:65" s="102" customFormat="1" ht="31.5" customHeight="1">
      <c r="B141" s="103"/>
      <c r="C141" s="239" t="s">
        <v>236</v>
      </c>
      <c r="D141" s="239" t="s">
        <v>162</v>
      </c>
      <c r="E141" s="240" t="s">
        <v>237</v>
      </c>
      <c r="F141" s="241" t="s">
        <v>238</v>
      </c>
      <c r="G141" s="242" t="s">
        <v>165</v>
      </c>
      <c r="H141" s="243">
        <v>3.6</v>
      </c>
      <c r="I141" s="6"/>
      <c r="J141" s="244">
        <f>ROUND(I141*H141,2)</f>
        <v>0</v>
      </c>
      <c r="K141" s="241" t="s">
        <v>166</v>
      </c>
      <c r="L141" s="103"/>
      <c r="M141" s="245" t="s">
        <v>5</v>
      </c>
      <c r="N141" s="184" t="s">
        <v>42</v>
      </c>
      <c r="O141" s="104"/>
      <c r="P141" s="185">
        <f>O141*H141</f>
        <v>0</v>
      </c>
      <c r="Q141" s="185">
        <v>0</v>
      </c>
      <c r="R141" s="185">
        <f>Q141*H141</f>
        <v>0</v>
      </c>
      <c r="S141" s="185">
        <v>1.8</v>
      </c>
      <c r="T141" s="186">
        <f>S141*H141</f>
        <v>6.48</v>
      </c>
      <c r="AR141" s="92" t="s">
        <v>167</v>
      </c>
      <c r="AT141" s="92" t="s">
        <v>162</v>
      </c>
      <c r="AU141" s="92" t="s">
        <v>81</v>
      </c>
      <c r="AY141" s="92" t="s">
        <v>159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92" t="s">
        <v>79</v>
      </c>
      <c r="BK141" s="187">
        <f>ROUND(I141*H141,2)</f>
        <v>0</v>
      </c>
      <c r="BL141" s="92" t="s">
        <v>167</v>
      </c>
      <c r="BM141" s="92" t="s">
        <v>239</v>
      </c>
    </row>
    <row r="142" spans="2:51" s="189" customFormat="1" ht="13.5">
      <c r="B142" s="188"/>
      <c r="D142" s="190" t="s">
        <v>169</v>
      </c>
      <c r="E142" s="191" t="s">
        <v>5</v>
      </c>
      <c r="F142" s="192" t="s">
        <v>240</v>
      </c>
      <c r="H142" s="193" t="s">
        <v>5</v>
      </c>
      <c r="L142" s="188"/>
      <c r="M142" s="194"/>
      <c r="N142" s="195"/>
      <c r="O142" s="195"/>
      <c r="P142" s="195"/>
      <c r="Q142" s="195"/>
      <c r="R142" s="195"/>
      <c r="S142" s="195"/>
      <c r="T142" s="196"/>
      <c r="AT142" s="193" t="s">
        <v>169</v>
      </c>
      <c r="AU142" s="193" t="s">
        <v>81</v>
      </c>
      <c r="AV142" s="189" t="s">
        <v>79</v>
      </c>
      <c r="AW142" s="189" t="s">
        <v>35</v>
      </c>
      <c r="AX142" s="189" t="s">
        <v>71</v>
      </c>
      <c r="AY142" s="193" t="s">
        <v>159</v>
      </c>
    </row>
    <row r="143" spans="2:51" s="198" customFormat="1" ht="13.5">
      <c r="B143" s="197"/>
      <c r="D143" s="207" t="s">
        <v>169</v>
      </c>
      <c r="E143" s="218" t="s">
        <v>5</v>
      </c>
      <c r="F143" s="219" t="s">
        <v>241</v>
      </c>
      <c r="H143" s="220">
        <v>3.6</v>
      </c>
      <c r="L143" s="197"/>
      <c r="M143" s="202"/>
      <c r="N143" s="203"/>
      <c r="O143" s="203"/>
      <c r="P143" s="203"/>
      <c r="Q143" s="203"/>
      <c r="R143" s="203"/>
      <c r="S143" s="203"/>
      <c r="T143" s="204"/>
      <c r="AT143" s="199" t="s">
        <v>169</v>
      </c>
      <c r="AU143" s="199" t="s">
        <v>81</v>
      </c>
      <c r="AV143" s="198" t="s">
        <v>81</v>
      </c>
      <c r="AW143" s="198" t="s">
        <v>35</v>
      </c>
      <c r="AX143" s="198" t="s">
        <v>79</v>
      </c>
      <c r="AY143" s="199" t="s">
        <v>159</v>
      </c>
    </row>
    <row r="144" spans="2:65" s="102" customFormat="1" ht="22.5" customHeight="1">
      <c r="B144" s="103"/>
      <c r="C144" s="239" t="s">
        <v>242</v>
      </c>
      <c r="D144" s="239" t="s">
        <v>162</v>
      </c>
      <c r="E144" s="240" t="s">
        <v>243</v>
      </c>
      <c r="F144" s="241" t="s">
        <v>244</v>
      </c>
      <c r="G144" s="242" t="s">
        <v>181</v>
      </c>
      <c r="H144" s="243">
        <v>382.83</v>
      </c>
      <c r="I144" s="6"/>
      <c r="J144" s="244">
        <f>ROUND(I144*H144,2)</f>
        <v>0</v>
      </c>
      <c r="K144" s="241" t="s">
        <v>166</v>
      </c>
      <c r="L144" s="103"/>
      <c r="M144" s="245" t="s">
        <v>5</v>
      </c>
      <c r="N144" s="184" t="s">
        <v>42</v>
      </c>
      <c r="O144" s="104"/>
      <c r="P144" s="185">
        <f>O144*H144</f>
        <v>0</v>
      </c>
      <c r="Q144" s="185">
        <v>0</v>
      </c>
      <c r="R144" s="185">
        <f>Q144*H144</f>
        <v>0</v>
      </c>
      <c r="S144" s="185">
        <v>0</v>
      </c>
      <c r="T144" s="186">
        <f>S144*H144</f>
        <v>0</v>
      </c>
      <c r="AR144" s="92" t="s">
        <v>167</v>
      </c>
      <c r="AT144" s="92" t="s">
        <v>162</v>
      </c>
      <c r="AU144" s="92" t="s">
        <v>81</v>
      </c>
      <c r="AY144" s="92" t="s">
        <v>159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92" t="s">
        <v>79</v>
      </c>
      <c r="BK144" s="187">
        <f>ROUND(I144*H144,2)</f>
        <v>0</v>
      </c>
      <c r="BL144" s="92" t="s">
        <v>167</v>
      </c>
      <c r="BM144" s="92" t="s">
        <v>245</v>
      </c>
    </row>
    <row r="145" spans="2:51" s="189" customFormat="1" ht="13.5">
      <c r="B145" s="188"/>
      <c r="D145" s="190" t="s">
        <v>169</v>
      </c>
      <c r="E145" s="191" t="s">
        <v>5</v>
      </c>
      <c r="F145" s="192" t="s">
        <v>246</v>
      </c>
      <c r="H145" s="193" t="s">
        <v>5</v>
      </c>
      <c r="L145" s="188"/>
      <c r="M145" s="194"/>
      <c r="N145" s="195"/>
      <c r="O145" s="195"/>
      <c r="P145" s="195"/>
      <c r="Q145" s="195"/>
      <c r="R145" s="195"/>
      <c r="S145" s="195"/>
      <c r="T145" s="196"/>
      <c r="AT145" s="193" t="s">
        <v>169</v>
      </c>
      <c r="AU145" s="193" t="s">
        <v>81</v>
      </c>
      <c r="AV145" s="189" t="s">
        <v>79</v>
      </c>
      <c r="AW145" s="189" t="s">
        <v>35</v>
      </c>
      <c r="AX145" s="189" t="s">
        <v>71</v>
      </c>
      <c r="AY145" s="193" t="s">
        <v>159</v>
      </c>
    </row>
    <row r="146" spans="2:51" s="198" customFormat="1" ht="13.5">
      <c r="B146" s="197"/>
      <c r="D146" s="190" t="s">
        <v>169</v>
      </c>
      <c r="E146" s="199" t="s">
        <v>5</v>
      </c>
      <c r="F146" s="200" t="s">
        <v>247</v>
      </c>
      <c r="H146" s="201">
        <v>382.83</v>
      </c>
      <c r="L146" s="197"/>
      <c r="M146" s="202"/>
      <c r="N146" s="203"/>
      <c r="O146" s="203"/>
      <c r="P146" s="203"/>
      <c r="Q146" s="203"/>
      <c r="R146" s="203"/>
      <c r="S146" s="203"/>
      <c r="T146" s="204"/>
      <c r="AT146" s="199" t="s">
        <v>169</v>
      </c>
      <c r="AU146" s="199" t="s">
        <v>81</v>
      </c>
      <c r="AV146" s="198" t="s">
        <v>81</v>
      </c>
      <c r="AW146" s="198" t="s">
        <v>35</v>
      </c>
      <c r="AX146" s="198" t="s">
        <v>71</v>
      </c>
      <c r="AY146" s="199" t="s">
        <v>159</v>
      </c>
    </row>
    <row r="147" spans="2:51" s="206" customFormat="1" ht="13.5">
      <c r="B147" s="205"/>
      <c r="D147" s="207" t="s">
        <v>169</v>
      </c>
      <c r="E147" s="208" t="s">
        <v>5</v>
      </c>
      <c r="F147" s="209" t="s">
        <v>172</v>
      </c>
      <c r="H147" s="210">
        <v>382.83</v>
      </c>
      <c r="L147" s="205"/>
      <c r="M147" s="211"/>
      <c r="N147" s="212"/>
      <c r="O147" s="212"/>
      <c r="P147" s="212"/>
      <c r="Q147" s="212"/>
      <c r="R147" s="212"/>
      <c r="S147" s="212"/>
      <c r="T147" s="213"/>
      <c r="AT147" s="214" t="s">
        <v>169</v>
      </c>
      <c r="AU147" s="214" t="s">
        <v>81</v>
      </c>
      <c r="AV147" s="206" t="s">
        <v>167</v>
      </c>
      <c r="AW147" s="206" t="s">
        <v>35</v>
      </c>
      <c r="AX147" s="206" t="s">
        <v>79</v>
      </c>
      <c r="AY147" s="214" t="s">
        <v>159</v>
      </c>
    </row>
    <row r="148" spans="2:65" s="102" customFormat="1" ht="22.5" customHeight="1">
      <c r="B148" s="103"/>
      <c r="C148" s="239" t="s">
        <v>11</v>
      </c>
      <c r="D148" s="239" t="s">
        <v>162</v>
      </c>
      <c r="E148" s="240" t="s">
        <v>248</v>
      </c>
      <c r="F148" s="241" t="s">
        <v>249</v>
      </c>
      <c r="G148" s="242" t="s">
        <v>181</v>
      </c>
      <c r="H148" s="243">
        <v>765.66</v>
      </c>
      <c r="I148" s="6"/>
      <c r="J148" s="244">
        <f>ROUND(I148*H148,2)</f>
        <v>0</v>
      </c>
      <c r="K148" s="241" t="s">
        <v>166</v>
      </c>
      <c r="L148" s="103"/>
      <c r="M148" s="245" t="s">
        <v>5</v>
      </c>
      <c r="N148" s="184" t="s">
        <v>42</v>
      </c>
      <c r="O148" s="104"/>
      <c r="P148" s="185">
        <f>O148*H148</f>
        <v>0</v>
      </c>
      <c r="Q148" s="185">
        <v>0</v>
      </c>
      <c r="R148" s="185">
        <f>Q148*H148</f>
        <v>0</v>
      </c>
      <c r="S148" s="185">
        <v>0</v>
      </c>
      <c r="T148" s="186">
        <f>S148*H148</f>
        <v>0</v>
      </c>
      <c r="AR148" s="92" t="s">
        <v>167</v>
      </c>
      <c r="AT148" s="92" t="s">
        <v>162</v>
      </c>
      <c r="AU148" s="92" t="s">
        <v>81</v>
      </c>
      <c r="AY148" s="92" t="s">
        <v>159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92" t="s">
        <v>79</v>
      </c>
      <c r="BK148" s="187">
        <f>ROUND(I148*H148,2)</f>
        <v>0</v>
      </c>
      <c r="BL148" s="92" t="s">
        <v>167</v>
      </c>
      <c r="BM148" s="92" t="s">
        <v>250</v>
      </c>
    </row>
    <row r="149" spans="2:51" s="198" customFormat="1" ht="13.5">
      <c r="B149" s="197"/>
      <c r="D149" s="207" t="s">
        <v>169</v>
      </c>
      <c r="E149" s="218" t="s">
        <v>5</v>
      </c>
      <c r="F149" s="219" t="s">
        <v>251</v>
      </c>
      <c r="H149" s="220">
        <v>765.66</v>
      </c>
      <c r="L149" s="197"/>
      <c r="M149" s="202"/>
      <c r="N149" s="203"/>
      <c r="O149" s="203"/>
      <c r="P149" s="203"/>
      <c r="Q149" s="203"/>
      <c r="R149" s="203"/>
      <c r="S149" s="203"/>
      <c r="T149" s="204"/>
      <c r="AT149" s="199" t="s">
        <v>169</v>
      </c>
      <c r="AU149" s="199" t="s">
        <v>81</v>
      </c>
      <c r="AV149" s="198" t="s">
        <v>81</v>
      </c>
      <c r="AW149" s="198" t="s">
        <v>35</v>
      </c>
      <c r="AX149" s="198" t="s">
        <v>79</v>
      </c>
      <c r="AY149" s="199" t="s">
        <v>159</v>
      </c>
    </row>
    <row r="150" spans="2:65" s="102" customFormat="1" ht="31.5" customHeight="1">
      <c r="B150" s="103"/>
      <c r="C150" s="239" t="s">
        <v>252</v>
      </c>
      <c r="D150" s="239" t="s">
        <v>162</v>
      </c>
      <c r="E150" s="240" t="s">
        <v>253</v>
      </c>
      <c r="F150" s="241" t="s">
        <v>254</v>
      </c>
      <c r="G150" s="242" t="s">
        <v>181</v>
      </c>
      <c r="H150" s="243">
        <v>3.6</v>
      </c>
      <c r="I150" s="6"/>
      <c r="J150" s="244">
        <f>ROUND(I150*H150,2)</f>
        <v>0</v>
      </c>
      <c r="K150" s="241" t="s">
        <v>166</v>
      </c>
      <c r="L150" s="103"/>
      <c r="M150" s="245" t="s">
        <v>5</v>
      </c>
      <c r="N150" s="184" t="s">
        <v>42</v>
      </c>
      <c r="O150" s="104"/>
      <c r="P150" s="185">
        <f>O150*H150</f>
        <v>0</v>
      </c>
      <c r="Q150" s="185">
        <v>0</v>
      </c>
      <c r="R150" s="185">
        <f>Q150*H150</f>
        <v>0</v>
      </c>
      <c r="S150" s="185">
        <v>0.059</v>
      </c>
      <c r="T150" s="186">
        <f>S150*H150</f>
        <v>0.2124</v>
      </c>
      <c r="AR150" s="92" t="s">
        <v>167</v>
      </c>
      <c r="AT150" s="92" t="s">
        <v>162</v>
      </c>
      <c r="AU150" s="92" t="s">
        <v>81</v>
      </c>
      <c r="AY150" s="92" t="s">
        <v>159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92" t="s">
        <v>79</v>
      </c>
      <c r="BK150" s="187">
        <f>ROUND(I150*H150,2)</f>
        <v>0</v>
      </c>
      <c r="BL150" s="92" t="s">
        <v>167</v>
      </c>
      <c r="BM150" s="92" t="s">
        <v>255</v>
      </c>
    </row>
    <row r="151" spans="2:51" s="189" customFormat="1" ht="13.5">
      <c r="B151" s="188"/>
      <c r="D151" s="190" t="s">
        <v>169</v>
      </c>
      <c r="E151" s="191" t="s">
        <v>5</v>
      </c>
      <c r="F151" s="192" t="s">
        <v>256</v>
      </c>
      <c r="H151" s="193" t="s">
        <v>5</v>
      </c>
      <c r="L151" s="188"/>
      <c r="M151" s="194"/>
      <c r="N151" s="195"/>
      <c r="O151" s="195"/>
      <c r="P151" s="195"/>
      <c r="Q151" s="195"/>
      <c r="R151" s="195"/>
      <c r="S151" s="195"/>
      <c r="T151" s="196"/>
      <c r="AT151" s="193" t="s">
        <v>169</v>
      </c>
      <c r="AU151" s="193" t="s">
        <v>81</v>
      </c>
      <c r="AV151" s="189" t="s">
        <v>79</v>
      </c>
      <c r="AW151" s="189" t="s">
        <v>35</v>
      </c>
      <c r="AX151" s="189" t="s">
        <v>71</v>
      </c>
      <c r="AY151" s="193" t="s">
        <v>159</v>
      </c>
    </row>
    <row r="152" spans="2:51" s="198" customFormat="1" ht="13.5">
      <c r="B152" s="197"/>
      <c r="D152" s="190" t="s">
        <v>169</v>
      </c>
      <c r="E152" s="199" t="s">
        <v>5</v>
      </c>
      <c r="F152" s="200" t="s">
        <v>196</v>
      </c>
      <c r="H152" s="201">
        <v>3.6</v>
      </c>
      <c r="L152" s="197"/>
      <c r="M152" s="202"/>
      <c r="N152" s="203"/>
      <c r="O152" s="203"/>
      <c r="P152" s="203"/>
      <c r="Q152" s="203"/>
      <c r="R152" s="203"/>
      <c r="S152" s="203"/>
      <c r="T152" s="204"/>
      <c r="AT152" s="199" t="s">
        <v>169</v>
      </c>
      <c r="AU152" s="199" t="s">
        <v>81</v>
      </c>
      <c r="AV152" s="198" t="s">
        <v>81</v>
      </c>
      <c r="AW152" s="198" t="s">
        <v>35</v>
      </c>
      <c r="AX152" s="198" t="s">
        <v>71</v>
      </c>
      <c r="AY152" s="199" t="s">
        <v>159</v>
      </c>
    </row>
    <row r="153" spans="2:51" s="206" customFormat="1" ht="13.5">
      <c r="B153" s="205"/>
      <c r="D153" s="207" t="s">
        <v>169</v>
      </c>
      <c r="E153" s="208" t="s">
        <v>5</v>
      </c>
      <c r="F153" s="209" t="s">
        <v>172</v>
      </c>
      <c r="H153" s="210">
        <v>3.6</v>
      </c>
      <c r="L153" s="205"/>
      <c r="M153" s="211"/>
      <c r="N153" s="212"/>
      <c r="O153" s="212"/>
      <c r="P153" s="212"/>
      <c r="Q153" s="212"/>
      <c r="R153" s="212"/>
      <c r="S153" s="212"/>
      <c r="T153" s="213"/>
      <c r="AT153" s="214" t="s">
        <v>169</v>
      </c>
      <c r="AU153" s="214" t="s">
        <v>81</v>
      </c>
      <c r="AV153" s="206" t="s">
        <v>167</v>
      </c>
      <c r="AW153" s="206" t="s">
        <v>35</v>
      </c>
      <c r="AX153" s="206" t="s">
        <v>79</v>
      </c>
      <c r="AY153" s="214" t="s">
        <v>159</v>
      </c>
    </row>
    <row r="154" spans="2:65" s="102" customFormat="1" ht="31.5" customHeight="1">
      <c r="B154" s="103"/>
      <c r="C154" s="239" t="s">
        <v>257</v>
      </c>
      <c r="D154" s="239" t="s">
        <v>162</v>
      </c>
      <c r="E154" s="240" t="s">
        <v>258</v>
      </c>
      <c r="F154" s="241" t="s">
        <v>259</v>
      </c>
      <c r="G154" s="242" t="s">
        <v>181</v>
      </c>
      <c r="H154" s="243">
        <v>5.4</v>
      </c>
      <c r="I154" s="6"/>
      <c r="J154" s="244">
        <f>ROUND(I154*H154,2)</f>
        <v>0</v>
      </c>
      <c r="K154" s="241" t="s">
        <v>166</v>
      </c>
      <c r="L154" s="103"/>
      <c r="M154" s="245" t="s">
        <v>5</v>
      </c>
      <c r="N154" s="184" t="s">
        <v>42</v>
      </c>
      <c r="O154" s="104"/>
      <c r="P154" s="185">
        <f>O154*H154</f>
        <v>0</v>
      </c>
      <c r="Q154" s="185">
        <v>0</v>
      </c>
      <c r="R154" s="185">
        <f>Q154*H154</f>
        <v>0</v>
      </c>
      <c r="S154" s="185">
        <v>0.047</v>
      </c>
      <c r="T154" s="186">
        <f>S154*H154</f>
        <v>0.2538</v>
      </c>
      <c r="AR154" s="92" t="s">
        <v>167</v>
      </c>
      <c r="AT154" s="92" t="s">
        <v>162</v>
      </c>
      <c r="AU154" s="92" t="s">
        <v>81</v>
      </c>
      <c r="AY154" s="92" t="s">
        <v>159</v>
      </c>
      <c r="BE154" s="187">
        <f>IF(N154="základní",J154,0)</f>
        <v>0</v>
      </c>
      <c r="BF154" s="187">
        <f>IF(N154="snížená",J154,0)</f>
        <v>0</v>
      </c>
      <c r="BG154" s="187">
        <f>IF(N154="zákl. přenesená",J154,0)</f>
        <v>0</v>
      </c>
      <c r="BH154" s="187">
        <f>IF(N154="sníž. přenesená",J154,0)</f>
        <v>0</v>
      </c>
      <c r="BI154" s="187">
        <f>IF(N154="nulová",J154,0)</f>
        <v>0</v>
      </c>
      <c r="BJ154" s="92" t="s">
        <v>79</v>
      </c>
      <c r="BK154" s="187">
        <f>ROUND(I154*H154,2)</f>
        <v>0</v>
      </c>
      <c r="BL154" s="92" t="s">
        <v>167</v>
      </c>
      <c r="BM154" s="92" t="s">
        <v>260</v>
      </c>
    </row>
    <row r="155" spans="2:51" s="189" customFormat="1" ht="13.5">
      <c r="B155" s="188"/>
      <c r="D155" s="190" t="s">
        <v>169</v>
      </c>
      <c r="E155" s="191" t="s">
        <v>5</v>
      </c>
      <c r="F155" s="192" t="s">
        <v>261</v>
      </c>
      <c r="H155" s="193" t="s">
        <v>5</v>
      </c>
      <c r="L155" s="188"/>
      <c r="M155" s="194"/>
      <c r="N155" s="195"/>
      <c r="O155" s="195"/>
      <c r="P155" s="195"/>
      <c r="Q155" s="195"/>
      <c r="R155" s="195"/>
      <c r="S155" s="195"/>
      <c r="T155" s="196"/>
      <c r="AT155" s="193" t="s">
        <v>169</v>
      </c>
      <c r="AU155" s="193" t="s">
        <v>81</v>
      </c>
      <c r="AV155" s="189" t="s">
        <v>79</v>
      </c>
      <c r="AW155" s="189" t="s">
        <v>35</v>
      </c>
      <c r="AX155" s="189" t="s">
        <v>71</v>
      </c>
      <c r="AY155" s="193" t="s">
        <v>159</v>
      </c>
    </row>
    <row r="156" spans="2:51" s="198" customFormat="1" ht="13.5">
      <c r="B156" s="197"/>
      <c r="D156" s="207" t="s">
        <v>169</v>
      </c>
      <c r="E156" s="218" t="s">
        <v>5</v>
      </c>
      <c r="F156" s="219" t="s">
        <v>262</v>
      </c>
      <c r="H156" s="220">
        <v>5.4</v>
      </c>
      <c r="L156" s="197"/>
      <c r="M156" s="202"/>
      <c r="N156" s="203"/>
      <c r="O156" s="203"/>
      <c r="P156" s="203"/>
      <c r="Q156" s="203"/>
      <c r="R156" s="203"/>
      <c r="S156" s="203"/>
      <c r="T156" s="204"/>
      <c r="AT156" s="199" t="s">
        <v>169</v>
      </c>
      <c r="AU156" s="199" t="s">
        <v>81</v>
      </c>
      <c r="AV156" s="198" t="s">
        <v>81</v>
      </c>
      <c r="AW156" s="198" t="s">
        <v>35</v>
      </c>
      <c r="AX156" s="198" t="s">
        <v>79</v>
      </c>
      <c r="AY156" s="199" t="s">
        <v>159</v>
      </c>
    </row>
    <row r="157" spans="2:65" s="102" customFormat="1" ht="44.25" customHeight="1">
      <c r="B157" s="103"/>
      <c r="C157" s="239" t="s">
        <v>263</v>
      </c>
      <c r="D157" s="239" t="s">
        <v>162</v>
      </c>
      <c r="E157" s="240" t="s">
        <v>264</v>
      </c>
      <c r="F157" s="241" t="s">
        <v>265</v>
      </c>
      <c r="G157" s="242" t="s">
        <v>165</v>
      </c>
      <c r="H157" s="243">
        <v>1.44</v>
      </c>
      <c r="I157" s="6"/>
      <c r="J157" s="244">
        <f>ROUND(I157*H157,2)</f>
        <v>0</v>
      </c>
      <c r="K157" s="241" t="s">
        <v>166</v>
      </c>
      <c r="L157" s="103"/>
      <c r="M157" s="245" t="s">
        <v>5</v>
      </c>
      <c r="N157" s="184" t="s">
        <v>42</v>
      </c>
      <c r="O157" s="104"/>
      <c r="P157" s="185">
        <f>O157*H157</f>
        <v>0</v>
      </c>
      <c r="Q157" s="185">
        <v>0</v>
      </c>
      <c r="R157" s="185">
        <f>Q157*H157</f>
        <v>0</v>
      </c>
      <c r="S157" s="185">
        <v>1.8</v>
      </c>
      <c r="T157" s="186">
        <f>S157*H157</f>
        <v>2.592</v>
      </c>
      <c r="AR157" s="92" t="s">
        <v>167</v>
      </c>
      <c r="AT157" s="92" t="s">
        <v>162</v>
      </c>
      <c r="AU157" s="92" t="s">
        <v>81</v>
      </c>
      <c r="AY157" s="92" t="s">
        <v>159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92" t="s">
        <v>79</v>
      </c>
      <c r="BK157" s="187">
        <f>ROUND(I157*H157,2)</f>
        <v>0</v>
      </c>
      <c r="BL157" s="92" t="s">
        <v>167</v>
      </c>
      <c r="BM157" s="92" t="s">
        <v>266</v>
      </c>
    </row>
    <row r="158" spans="2:51" s="189" customFormat="1" ht="13.5">
      <c r="B158" s="188"/>
      <c r="D158" s="190" t="s">
        <v>169</v>
      </c>
      <c r="E158" s="191" t="s">
        <v>5</v>
      </c>
      <c r="F158" s="192" t="s">
        <v>256</v>
      </c>
      <c r="H158" s="193" t="s">
        <v>5</v>
      </c>
      <c r="L158" s="188"/>
      <c r="M158" s="194"/>
      <c r="N158" s="195"/>
      <c r="O158" s="195"/>
      <c r="P158" s="195"/>
      <c r="Q158" s="195"/>
      <c r="R158" s="195"/>
      <c r="S158" s="195"/>
      <c r="T158" s="196"/>
      <c r="AT158" s="193" t="s">
        <v>169</v>
      </c>
      <c r="AU158" s="193" t="s">
        <v>81</v>
      </c>
      <c r="AV158" s="189" t="s">
        <v>79</v>
      </c>
      <c r="AW158" s="189" t="s">
        <v>35</v>
      </c>
      <c r="AX158" s="189" t="s">
        <v>71</v>
      </c>
      <c r="AY158" s="193" t="s">
        <v>159</v>
      </c>
    </row>
    <row r="159" spans="2:51" s="198" customFormat="1" ht="13.5">
      <c r="B159" s="197"/>
      <c r="D159" s="190" t="s">
        <v>169</v>
      </c>
      <c r="E159" s="199" t="s">
        <v>5</v>
      </c>
      <c r="F159" s="200" t="s">
        <v>267</v>
      </c>
      <c r="H159" s="201">
        <v>1.44</v>
      </c>
      <c r="L159" s="197"/>
      <c r="M159" s="202"/>
      <c r="N159" s="203"/>
      <c r="O159" s="203"/>
      <c r="P159" s="203"/>
      <c r="Q159" s="203"/>
      <c r="R159" s="203"/>
      <c r="S159" s="203"/>
      <c r="T159" s="204"/>
      <c r="AT159" s="199" t="s">
        <v>169</v>
      </c>
      <c r="AU159" s="199" t="s">
        <v>81</v>
      </c>
      <c r="AV159" s="198" t="s">
        <v>81</v>
      </c>
      <c r="AW159" s="198" t="s">
        <v>35</v>
      </c>
      <c r="AX159" s="198" t="s">
        <v>71</v>
      </c>
      <c r="AY159" s="199" t="s">
        <v>159</v>
      </c>
    </row>
    <row r="160" spans="2:51" s="206" customFormat="1" ht="13.5">
      <c r="B160" s="205"/>
      <c r="D160" s="207" t="s">
        <v>169</v>
      </c>
      <c r="E160" s="208" t="s">
        <v>5</v>
      </c>
      <c r="F160" s="209" t="s">
        <v>172</v>
      </c>
      <c r="H160" s="210">
        <v>1.44</v>
      </c>
      <c r="L160" s="205"/>
      <c r="M160" s="211"/>
      <c r="N160" s="212"/>
      <c r="O160" s="212"/>
      <c r="P160" s="212"/>
      <c r="Q160" s="212"/>
      <c r="R160" s="212"/>
      <c r="S160" s="212"/>
      <c r="T160" s="213"/>
      <c r="AT160" s="214" t="s">
        <v>169</v>
      </c>
      <c r="AU160" s="214" t="s">
        <v>81</v>
      </c>
      <c r="AV160" s="206" t="s">
        <v>167</v>
      </c>
      <c r="AW160" s="206" t="s">
        <v>35</v>
      </c>
      <c r="AX160" s="206" t="s">
        <v>79</v>
      </c>
      <c r="AY160" s="214" t="s">
        <v>159</v>
      </c>
    </row>
    <row r="161" spans="2:65" s="102" customFormat="1" ht="44.25" customHeight="1">
      <c r="B161" s="103"/>
      <c r="C161" s="239" t="s">
        <v>268</v>
      </c>
      <c r="D161" s="239" t="s">
        <v>162</v>
      </c>
      <c r="E161" s="240" t="s">
        <v>269</v>
      </c>
      <c r="F161" s="241" t="s">
        <v>270</v>
      </c>
      <c r="G161" s="242" t="s">
        <v>271</v>
      </c>
      <c r="H161" s="243">
        <v>10.5</v>
      </c>
      <c r="I161" s="6"/>
      <c r="J161" s="244">
        <f>ROUND(I161*H161,2)</f>
        <v>0</v>
      </c>
      <c r="K161" s="241" t="s">
        <v>166</v>
      </c>
      <c r="L161" s="103"/>
      <c r="M161" s="245" t="s">
        <v>5</v>
      </c>
      <c r="N161" s="184" t="s">
        <v>42</v>
      </c>
      <c r="O161" s="104"/>
      <c r="P161" s="185">
        <f>O161*H161</f>
        <v>0</v>
      </c>
      <c r="Q161" s="185">
        <v>0</v>
      </c>
      <c r="R161" s="185">
        <f>Q161*H161</f>
        <v>0</v>
      </c>
      <c r="S161" s="185">
        <v>0.065</v>
      </c>
      <c r="T161" s="186">
        <f>S161*H161</f>
        <v>0.6825</v>
      </c>
      <c r="AR161" s="92" t="s">
        <v>167</v>
      </c>
      <c r="AT161" s="92" t="s">
        <v>162</v>
      </c>
      <c r="AU161" s="92" t="s">
        <v>81</v>
      </c>
      <c r="AY161" s="92" t="s">
        <v>159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92" t="s">
        <v>79</v>
      </c>
      <c r="BK161" s="187">
        <f>ROUND(I161*H161,2)</f>
        <v>0</v>
      </c>
      <c r="BL161" s="92" t="s">
        <v>167</v>
      </c>
      <c r="BM161" s="92" t="s">
        <v>272</v>
      </c>
    </row>
    <row r="162" spans="2:51" s="189" customFormat="1" ht="13.5">
      <c r="B162" s="188"/>
      <c r="D162" s="190" t="s">
        <v>169</v>
      </c>
      <c r="E162" s="191" t="s">
        <v>5</v>
      </c>
      <c r="F162" s="192" t="s">
        <v>256</v>
      </c>
      <c r="H162" s="193" t="s">
        <v>5</v>
      </c>
      <c r="L162" s="188"/>
      <c r="M162" s="194"/>
      <c r="N162" s="195"/>
      <c r="O162" s="195"/>
      <c r="P162" s="195"/>
      <c r="Q162" s="195"/>
      <c r="R162" s="195"/>
      <c r="S162" s="195"/>
      <c r="T162" s="196"/>
      <c r="AT162" s="193" t="s">
        <v>169</v>
      </c>
      <c r="AU162" s="193" t="s">
        <v>81</v>
      </c>
      <c r="AV162" s="189" t="s">
        <v>79</v>
      </c>
      <c r="AW162" s="189" t="s">
        <v>35</v>
      </c>
      <c r="AX162" s="189" t="s">
        <v>71</v>
      </c>
      <c r="AY162" s="193" t="s">
        <v>159</v>
      </c>
    </row>
    <row r="163" spans="2:51" s="198" customFormat="1" ht="13.5">
      <c r="B163" s="197"/>
      <c r="D163" s="190" t="s">
        <v>169</v>
      </c>
      <c r="E163" s="199" t="s">
        <v>5</v>
      </c>
      <c r="F163" s="200" t="s">
        <v>273</v>
      </c>
      <c r="H163" s="201">
        <v>10.5</v>
      </c>
      <c r="L163" s="197"/>
      <c r="M163" s="202"/>
      <c r="N163" s="203"/>
      <c r="O163" s="203"/>
      <c r="P163" s="203"/>
      <c r="Q163" s="203"/>
      <c r="R163" s="203"/>
      <c r="S163" s="203"/>
      <c r="T163" s="204"/>
      <c r="AT163" s="199" t="s">
        <v>169</v>
      </c>
      <c r="AU163" s="199" t="s">
        <v>81</v>
      </c>
      <c r="AV163" s="198" t="s">
        <v>81</v>
      </c>
      <c r="AW163" s="198" t="s">
        <v>35</v>
      </c>
      <c r="AX163" s="198" t="s">
        <v>71</v>
      </c>
      <c r="AY163" s="199" t="s">
        <v>159</v>
      </c>
    </row>
    <row r="164" spans="2:51" s="206" customFormat="1" ht="13.5">
      <c r="B164" s="205"/>
      <c r="D164" s="190" t="s">
        <v>169</v>
      </c>
      <c r="E164" s="215" t="s">
        <v>5</v>
      </c>
      <c r="F164" s="216" t="s">
        <v>172</v>
      </c>
      <c r="H164" s="217">
        <v>10.5</v>
      </c>
      <c r="L164" s="205"/>
      <c r="M164" s="211"/>
      <c r="N164" s="212"/>
      <c r="O164" s="212"/>
      <c r="P164" s="212"/>
      <c r="Q164" s="212"/>
      <c r="R164" s="212"/>
      <c r="S164" s="212"/>
      <c r="T164" s="213"/>
      <c r="AT164" s="214" t="s">
        <v>169</v>
      </c>
      <c r="AU164" s="214" t="s">
        <v>81</v>
      </c>
      <c r="AV164" s="206" t="s">
        <v>167</v>
      </c>
      <c r="AW164" s="206" t="s">
        <v>35</v>
      </c>
      <c r="AX164" s="206" t="s">
        <v>79</v>
      </c>
      <c r="AY164" s="214" t="s">
        <v>159</v>
      </c>
    </row>
    <row r="165" spans="2:63" s="171" customFormat="1" ht="29.85" customHeight="1">
      <c r="B165" s="170"/>
      <c r="D165" s="181" t="s">
        <v>70</v>
      </c>
      <c r="E165" s="182" t="s">
        <v>274</v>
      </c>
      <c r="F165" s="182" t="s">
        <v>275</v>
      </c>
      <c r="J165" s="183">
        <f>BK165</f>
        <v>0</v>
      </c>
      <c r="L165" s="170"/>
      <c r="M165" s="175"/>
      <c r="N165" s="176"/>
      <c r="O165" s="176"/>
      <c r="P165" s="177">
        <f>SUM(P166:P169)</f>
        <v>0</v>
      </c>
      <c r="Q165" s="176"/>
      <c r="R165" s="177">
        <f>SUM(R166:R169)</f>
        <v>0</v>
      </c>
      <c r="S165" s="176"/>
      <c r="T165" s="178">
        <f>SUM(T166:T169)</f>
        <v>0</v>
      </c>
      <c r="AR165" s="172" t="s">
        <v>79</v>
      </c>
      <c r="AT165" s="179" t="s">
        <v>70</v>
      </c>
      <c r="AU165" s="179" t="s">
        <v>79</v>
      </c>
      <c r="AY165" s="172" t="s">
        <v>159</v>
      </c>
      <c r="BK165" s="180">
        <f>SUM(BK166:BK169)</f>
        <v>0</v>
      </c>
    </row>
    <row r="166" spans="2:65" s="102" customFormat="1" ht="31.5" customHeight="1">
      <c r="B166" s="103"/>
      <c r="C166" s="239" t="s">
        <v>276</v>
      </c>
      <c r="D166" s="239" t="s">
        <v>162</v>
      </c>
      <c r="E166" s="240" t="s">
        <v>277</v>
      </c>
      <c r="F166" s="241" t="s">
        <v>278</v>
      </c>
      <c r="G166" s="242" t="s">
        <v>175</v>
      </c>
      <c r="H166" s="243">
        <v>11.085</v>
      </c>
      <c r="I166" s="6"/>
      <c r="J166" s="244">
        <f>ROUND(I166*H166,2)</f>
        <v>0</v>
      </c>
      <c r="K166" s="241" t="s">
        <v>166</v>
      </c>
      <c r="L166" s="103"/>
      <c r="M166" s="245" t="s">
        <v>5</v>
      </c>
      <c r="N166" s="184" t="s">
        <v>42</v>
      </c>
      <c r="O166" s="104"/>
      <c r="P166" s="185">
        <f>O166*H166</f>
        <v>0</v>
      </c>
      <c r="Q166" s="185">
        <v>0</v>
      </c>
      <c r="R166" s="185">
        <f>Q166*H166</f>
        <v>0</v>
      </c>
      <c r="S166" s="185">
        <v>0</v>
      </c>
      <c r="T166" s="186">
        <f>S166*H166</f>
        <v>0</v>
      </c>
      <c r="AR166" s="92" t="s">
        <v>167</v>
      </c>
      <c r="AT166" s="92" t="s">
        <v>162</v>
      </c>
      <c r="AU166" s="92" t="s">
        <v>81</v>
      </c>
      <c r="AY166" s="92" t="s">
        <v>159</v>
      </c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92" t="s">
        <v>79</v>
      </c>
      <c r="BK166" s="187">
        <f>ROUND(I166*H166,2)</f>
        <v>0</v>
      </c>
      <c r="BL166" s="92" t="s">
        <v>167</v>
      </c>
      <c r="BM166" s="92" t="s">
        <v>279</v>
      </c>
    </row>
    <row r="167" spans="2:65" s="102" customFormat="1" ht="31.5" customHeight="1">
      <c r="B167" s="103"/>
      <c r="C167" s="239" t="s">
        <v>10</v>
      </c>
      <c r="D167" s="239" t="s">
        <v>162</v>
      </c>
      <c r="E167" s="240" t="s">
        <v>280</v>
      </c>
      <c r="F167" s="241" t="s">
        <v>281</v>
      </c>
      <c r="G167" s="242" t="s">
        <v>175</v>
      </c>
      <c r="H167" s="243">
        <v>99.675</v>
      </c>
      <c r="I167" s="6"/>
      <c r="J167" s="244">
        <f>ROUND(I167*H167,2)</f>
        <v>0</v>
      </c>
      <c r="K167" s="241" t="s">
        <v>166</v>
      </c>
      <c r="L167" s="103"/>
      <c r="M167" s="245" t="s">
        <v>5</v>
      </c>
      <c r="N167" s="184" t="s">
        <v>42</v>
      </c>
      <c r="O167" s="104"/>
      <c r="P167" s="185">
        <f>O167*H167</f>
        <v>0</v>
      </c>
      <c r="Q167" s="185">
        <v>0</v>
      </c>
      <c r="R167" s="185">
        <f>Q167*H167</f>
        <v>0</v>
      </c>
      <c r="S167" s="185">
        <v>0</v>
      </c>
      <c r="T167" s="186">
        <f>S167*H167</f>
        <v>0</v>
      </c>
      <c r="AR167" s="92" t="s">
        <v>167</v>
      </c>
      <c r="AT167" s="92" t="s">
        <v>162</v>
      </c>
      <c r="AU167" s="92" t="s">
        <v>81</v>
      </c>
      <c r="AY167" s="92" t="s">
        <v>159</v>
      </c>
      <c r="BE167" s="187">
        <f>IF(N167="základní",J167,0)</f>
        <v>0</v>
      </c>
      <c r="BF167" s="187">
        <f>IF(N167="snížená",J167,0)</f>
        <v>0</v>
      </c>
      <c r="BG167" s="187">
        <f>IF(N167="zákl. přenesená",J167,0)</f>
        <v>0</v>
      </c>
      <c r="BH167" s="187">
        <f>IF(N167="sníž. přenesená",J167,0)</f>
        <v>0</v>
      </c>
      <c r="BI167" s="187">
        <f>IF(N167="nulová",J167,0)</f>
        <v>0</v>
      </c>
      <c r="BJ167" s="92" t="s">
        <v>79</v>
      </c>
      <c r="BK167" s="187">
        <f>ROUND(I167*H167,2)</f>
        <v>0</v>
      </c>
      <c r="BL167" s="92" t="s">
        <v>167</v>
      </c>
      <c r="BM167" s="92" t="s">
        <v>282</v>
      </c>
    </row>
    <row r="168" spans="2:51" s="198" customFormat="1" ht="13.5">
      <c r="B168" s="197"/>
      <c r="D168" s="207" t="s">
        <v>169</v>
      </c>
      <c r="E168" s="218" t="s">
        <v>5</v>
      </c>
      <c r="F168" s="219" t="s">
        <v>283</v>
      </c>
      <c r="H168" s="220">
        <v>99.675</v>
      </c>
      <c r="L168" s="197"/>
      <c r="M168" s="202"/>
      <c r="N168" s="203"/>
      <c r="O168" s="203"/>
      <c r="P168" s="203"/>
      <c r="Q168" s="203"/>
      <c r="R168" s="203"/>
      <c r="S168" s="203"/>
      <c r="T168" s="204"/>
      <c r="AT168" s="199" t="s">
        <v>169</v>
      </c>
      <c r="AU168" s="199" t="s">
        <v>81</v>
      </c>
      <c r="AV168" s="198" t="s">
        <v>81</v>
      </c>
      <c r="AW168" s="198" t="s">
        <v>35</v>
      </c>
      <c r="AX168" s="198" t="s">
        <v>79</v>
      </c>
      <c r="AY168" s="199" t="s">
        <v>159</v>
      </c>
    </row>
    <row r="169" spans="2:65" s="102" customFormat="1" ht="22.5" customHeight="1">
      <c r="B169" s="103"/>
      <c r="C169" s="239" t="s">
        <v>284</v>
      </c>
      <c r="D169" s="239" t="s">
        <v>162</v>
      </c>
      <c r="E169" s="240" t="s">
        <v>285</v>
      </c>
      <c r="F169" s="241" t="s">
        <v>286</v>
      </c>
      <c r="G169" s="242" t="s">
        <v>175</v>
      </c>
      <c r="H169" s="243">
        <v>11.085</v>
      </c>
      <c r="I169" s="6"/>
      <c r="J169" s="244">
        <f>ROUND(I169*H169,2)</f>
        <v>0</v>
      </c>
      <c r="K169" s="241" t="s">
        <v>166</v>
      </c>
      <c r="L169" s="103"/>
      <c r="M169" s="245" t="s">
        <v>5</v>
      </c>
      <c r="N169" s="184" t="s">
        <v>42</v>
      </c>
      <c r="O169" s="104"/>
      <c r="P169" s="185">
        <f>O169*H169</f>
        <v>0</v>
      </c>
      <c r="Q169" s="185">
        <v>0</v>
      </c>
      <c r="R169" s="185">
        <f>Q169*H169</f>
        <v>0</v>
      </c>
      <c r="S169" s="185">
        <v>0</v>
      </c>
      <c r="T169" s="186">
        <f>S169*H169</f>
        <v>0</v>
      </c>
      <c r="AR169" s="92" t="s">
        <v>167</v>
      </c>
      <c r="AT169" s="92" t="s">
        <v>162</v>
      </c>
      <c r="AU169" s="92" t="s">
        <v>81</v>
      </c>
      <c r="AY169" s="92" t="s">
        <v>159</v>
      </c>
      <c r="BE169" s="187">
        <f>IF(N169="základní",J169,0)</f>
        <v>0</v>
      </c>
      <c r="BF169" s="187">
        <f>IF(N169="snížená",J169,0)</f>
        <v>0</v>
      </c>
      <c r="BG169" s="187">
        <f>IF(N169="zákl. přenesená",J169,0)</f>
        <v>0</v>
      </c>
      <c r="BH169" s="187">
        <f>IF(N169="sníž. přenesená",J169,0)</f>
        <v>0</v>
      </c>
      <c r="BI169" s="187">
        <f>IF(N169="nulová",J169,0)</f>
        <v>0</v>
      </c>
      <c r="BJ169" s="92" t="s">
        <v>79</v>
      </c>
      <c r="BK169" s="187">
        <f>ROUND(I169*H169,2)</f>
        <v>0</v>
      </c>
      <c r="BL169" s="92" t="s">
        <v>167</v>
      </c>
      <c r="BM169" s="92" t="s">
        <v>287</v>
      </c>
    </row>
    <row r="170" spans="2:63" s="171" customFormat="1" ht="29.85" customHeight="1">
      <c r="B170" s="170"/>
      <c r="D170" s="181" t="s">
        <v>70</v>
      </c>
      <c r="E170" s="182" t="s">
        <v>288</v>
      </c>
      <c r="F170" s="182" t="s">
        <v>289</v>
      </c>
      <c r="J170" s="183">
        <f>BK170</f>
        <v>0</v>
      </c>
      <c r="L170" s="170"/>
      <c r="M170" s="175"/>
      <c r="N170" s="176"/>
      <c r="O170" s="176"/>
      <c r="P170" s="177">
        <f>P171</f>
        <v>0</v>
      </c>
      <c r="Q170" s="176"/>
      <c r="R170" s="177">
        <f>R171</f>
        <v>0</v>
      </c>
      <c r="S170" s="176"/>
      <c r="T170" s="178">
        <f>T171</f>
        <v>0</v>
      </c>
      <c r="AR170" s="172" t="s">
        <v>79</v>
      </c>
      <c r="AT170" s="179" t="s">
        <v>70</v>
      </c>
      <c r="AU170" s="179" t="s">
        <v>79</v>
      </c>
      <c r="AY170" s="172" t="s">
        <v>159</v>
      </c>
      <c r="BK170" s="180">
        <f>BK171</f>
        <v>0</v>
      </c>
    </row>
    <row r="171" spans="2:65" s="102" customFormat="1" ht="44.25" customHeight="1">
      <c r="B171" s="103"/>
      <c r="C171" s="239" t="s">
        <v>290</v>
      </c>
      <c r="D171" s="239" t="s">
        <v>162</v>
      </c>
      <c r="E171" s="240" t="s">
        <v>291</v>
      </c>
      <c r="F171" s="241" t="s">
        <v>292</v>
      </c>
      <c r="G171" s="242" t="s">
        <v>175</v>
      </c>
      <c r="H171" s="243">
        <v>4.668</v>
      </c>
      <c r="I171" s="6"/>
      <c r="J171" s="244">
        <f>ROUND(I171*H171,2)</f>
        <v>0</v>
      </c>
      <c r="K171" s="241" t="s">
        <v>166</v>
      </c>
      <c r="L171" s="103"/>
      <c r="M171" s="245" t="s">
        <v>5</v>
      </c>
      <c r="N171" s="184" t="s">
        <v>42</v>
      </c>
      <c r="O171" s="104"/>
      <c r="P171" s="185">
        <f>O171*H171</f>
        <v>0</v>
      </c>
      <c r="Q171" s="185">
        <v>0</v>
      </c>
      <c r="R171" s="185">
        <f>Q171*H171</f>
        <v>0</v>
      </c>
      <c r="S171" s="185">
        <v>0</v>
      </c>
      <c r="T171" s="186">
        <f>S171*H171</f>
        <v>0</v>
      </c>
      <c r="AR171" s="92" t="s">
        <v>167</v>
      </c>
      <c r="AT171" s="92" t="s">
        <v>162</v>
      </c>
      <c r="AU171" s="92" t="s">
        <v>81</v>
      </c>
      <c r="AY171" s="92" t="s">
        <v>159</v>
      </c>
      <c r="BE171" s="187">
        <f>IF(N171="základní",J171,0)</f>
        <v>0</v>
      </c>
      <c r="BF171" s="187">
        <f>IF(N171="snížená",J171,0)</f>
        <v>0</v>
      </c>
      <c r="BG171" s="187">
        <f>IF(N171="zákl. přenesená",J171,0)</f>
        <v>0</v>
      </c>
      <c r="BH171" s="187">
        <f>IF(N171="sníž. přenesená",J171,0)</f>
        <v>0</v>
      </c>
      <c r="BI171" s="187">
        <f>IF(N171="nulová",J171,0)</f>
        <v>0</v>
      </c>
      <c r="BJ171" s="92" t="s">
        <v>79</v>
      </c>
      <c r="BK171" s="187">
        <f>ROUND(I171*H171,2)</f>
        <v>0</v>
      </c>
      <c r="BL171" s="92" t="s">
        <v>167</v>
      </c>
      <c r="BM171" s="92" t="s">
        <v>293</v>
      </c>
    </row>
    <row r="172" spans="2:63" s="171" customFormat="1" ht="37.35" customHeight="1">
      <c r="B172" s="170"/>
      <c r="D172" s="172" t="s">
        <v>70</v>
      </c>
      <c r="E172" s="173" t="s">
        <v>294</v>
      </c>
      <c r="F172" s="173" t="s">
        <v>295</v>
      </c>
      <c r="J172" s="174">
        <f>BK172</f>
        <v>0</v>
      </c>
      <c r="L172" s="170"/>
      <c r="M172" s="175"/>
      <c r="N172" s="176"/>
      <c r="O172" s="176"/>
      <c r="P172" s="177">
        <f>P173+P182+P191+P201+P207+P224+P229+P247</f>
        <v>0</v>
      </c>
      <c r="Q172" s="176"/>
      <c r="R172" s="177">
        <f>R173+R182+R191+R201+R207+R224+R229+R247</f>
        <v>2.4332942199999996</v>
      </c>
      <c r="S172" s="176"/>
      <c r="T172" s="178">
        <f>T173+T182+T191+T201+T207+T224+T229+T247</f>
        <v>0.86454464</v>
      </c>
      <c r="AR172" s="172" t="s">
        <v>81</v>
      </c>
      <c r="AT172" s="179" t="s">
        <v>70</v>
      </c>
      <c r="AU172" s="179" t="s">
        <v>71</v>
      </c>
      <c r="AY172" s="172" t="s">
        <v>159</v>
      </c>
      <c r="BK172" s="180">
        <f>BK173+BK182+BK191+BK201+BK207+BK224+BK229+BK247</f>
        <v>0</v>
      </c>
    </row>
    <row r="173" spans="2:63" s="171" customFormat="1" ht="19.9" customHeight="1">
      <c r="B173" s="170"/>
      <c r="D173" s="181" t="s">
        <v>70</v>
      </c>
      <c r="E173" s="182" t="s">
        <v>296</v>
      </c>
      <c r="F173" s="182" t="s">
        <v>297</v>
      </c>
      <c r="J173" s="183">
        <f>BK173</f>
        <v>0</v>
      </c>
      <c r="L173" s="170"/>
      <c r="M173" s="175"/>
      <c r="N173" s="176"/>
      <c r="O173" s="176"/>
      <c r="P173" s="177">
        <f>SUM(P174:P181)</f>
        <v>0</v>
      </c>
      <c r="Q173" s="176"/>
      <c r="R173" s="177">
        <f>SUM(R174:R181)</f>
        <v>0.00023999999999999998</v>
      </c>
      <c r="S173" s="176"/>
      <c r="T173" s="178">
        <f>SUM(T174:T181)</f>
        <v>0.0247</v>
      </c>
      <c r="AR173" s="172" t="s">
        <v>81</v>
      </c>
      <c r="AT173" s="179" t="s">
        <v>70</v>
      </c>
      <c r="AU173" s="179" t="s">
        <v>79</v>
      </c>
      <c r="AY173" s="172" t="s">
        <v>159</v>
      </c>
      <c r="BK173" s="180">
        <f>SUM(BK174:BK181)</f>
        <v>0</v>
      </c>
    </row>
    <row r="174" spans="2:65" s="102" customFormat="1" ht="22.5" customHeight="1">
      <c r="B174" s="103"/>
      <c r="C174" s="239" t="s">
        <v>298</v>
      </c>
      <c r="D174" s="239" t="s">
        <v>162</v>
      </c>
      <c r="E174" s="240" t="s">
        <v>299</v>
      </c>
      <c r="F174" s="241" t="s">
        <v>300</v>
      </c>
      <c r="G174" s="242" t="s">
        <v>213</v>
      </c>
      <c r="H174" s="243">
        <v>2</v>
      </c>
      <c r="I174" s="6"/>
      <c r="J174" s="244">
        <f>ROUND(I174*H174,2)</f>
        <v>0</v>
      </c>
      <c r="K174" s="241" t="s">
        <v>166</v>
      </c>
      <c r="L174" s="103"/>
      <c r="M174" s="245" t="s">
        <v>5</v>
      </c>
      <c r="N174" s="184" t="s">
        <v>42</v>
      </c>
      <c r="O174" s="104"/>
      <c r="P174" s="185">
        <f>O174*H174</f>
        <v>0</v>
      </c>
      <c r="Q174" s="185">
        <v>7E-05</v>
      </c>
      <c r="R174" s="185">
        <f>Q174*H174</f>
        <v>0.00014</v>
      </c>
      <c r="S174" s="185">
        <v>0</v>
      </c>
      <c r="T174" s="186">
        <f>S174*H174</f>
        <v>0</v>
      </c>
      <c r="AR174" s="92" t="s">
        <v>252</v>
      </c>
      <c r="AT174" s="92" t="s">
        <v>162</v>
      </c>
      <c r="AU174" s="92" t="s">
        <v>81</v>
      </c>
      <c r="AY174" s="92" t="s">
        <v>159</v>
      </c>
      <c r="BE174" s="187">
        <f>IF(N174="základní",J174,0)</f>
        <v>0</v>
      </c>
      <c r="BF174" s="187">
        <f>IF(N174="snížená",J174,0)</f>
        <v>0</v>
      </c>
      <c r="BG174" s="187">
        <f>IF(N174="zákl. přenesená",J174,0)</f>
        <v>0</v>
      </c>
      <c r="BH174" s="187">
        <f>IF(N174="sníž. přenesená",J174,0)</f>
        <v>0</v>
      </c>
      <c r="BI174" s="187">
        <f>IF(N174="nulová",J174,0)</f>
        <v>0</v>
      </c>
      <c r="BJ174" s="92" t="s">
        <v>79</v>
      </c>
      <c r="BK174" s="187">
        <f>ROUND(I174*H174,2)</f>
        <v>0</v>
      </c>
      <c r="BL174" s="92" t="s">
        <v>252</v>
      </c>
      <c r="BM174" s="92" t="s">
        <v>301</v>
      </c>
    </row>
    <row r="175" spans="2:65" s="102" customFormat="1" ht="22.5" customHeight="1">
      <c r="B175" s="103"/>
      <c r="C175" s="239" t="s">
        <v>302</v>
      </c>
      <c r="D175" s="239" t="s">
        <v>162</v>
      </c>
      <c r="E175" s="240" t="s">
        <v>303</v>
      </c>
      <c r="F175" s="241" t="s">
        <v>304</v>
      </c>
      <c r="G175" s="242" t="s">
        <v>213</v>
      </c>
      <c r="H175" s="243">
        <v>2</v>
      </c>
      <c r="I175" s="6"/>
      <c r="J175" s="244">
        <f>ROUND(I175*H175,2)</f>
        <v>0</v>
      </c>
      <c r="K175" s="241" t="s">
        <v>166</v>
      </c>
      <c r="L175" s="103"/>
      <c r="M175" s="245" t="s">
        <v>5</v>
      </c>
      <c r="N175" s="184" t="s">
        <v>42</v>
      </c>
      <c r="O175" s="104"/>
      <c r="P175" s="185">
        <f>O175*H175</f>
        <v>0</v>
      </c>
      <c r="Q175" s="185">
        <v>5E-05</v>
      </c>
      <c r="R175" s="185">
        <f>Q175*H175</f>
        <v>0.0001</v>
      </c>
      <c r="S175" s="185">
        <v>0.01235</v>
      </c>
      <c r="T175" s="186">
        <f>S175*H175</f>
        <v>0.0247</v>
      </c>
      <c r="AR175" s="92" t="s">
        <v>252</v>
      </c>
      <c r="AT175" s="92" t="s">
        <v>162</v>
      </c>
      <c r="AU175" s="92" t="s">
        <v>81</v>
      </c>
      <c r="AY175" s="92" t="s">
        <v>159</v>
      </c>
      <c r="BE175" s="187">
        <f>IF(N175="základní",J175,0)</f>
        <v>0</v>
      </c>
      <c r="BF175" s="187">
        <f>IF(N175="snížená",J175,0)</f>
        <v>0</v>
      </c>
      <c r="BG175" s="187">
        <f>IF(N175="zákl. přenesená",J175,0)</f>
        <v>0</v>
      </c>
      <c r="BH175" s="187">
        <f>IF(N175="sníž. přenesená",J175,0)</f>
        <v>0</v>
      </c>
      <c r="BI175" s="187">
        <f>IF(N175="nulová",J175,0)</f>
        <v>0</v>
      </c>
      <c r="BJ175" s="92" t="s">
        <v>79</v>
      </c>
      <c r="BK175" s="187">
        <f>ROUND(I175*H175,2)</f>
        <v>0</v>
      </c>
      <c r="BL175" s="92" t="s">
        <v>252</v>
      </c>
      <c r="BM175" s="92" t="s">
        <v>305</v>
      </c>
    </row>
    <row r="176" spans="2:51" s="198" customFormat="1" ht="13.5">
      <c r="B176" s="197"/>
      <c r="D176" s="207" t="s">
        <v>169</v>
      </c>
      <c r="E176" s="218" t="s">
        <v>5</v>
      </c>
      <c r="F176" s="219" t="s">
        <v>306</v>
      </c>
      <c r="H176" s="220">
        <v>2</v>
      </c>
      <c r="L176" s="197"/>
      <c r="M176" s="202"/>
      <c r="N176" s="203"/>
      <c r="O176" s="203"/>
      <c r="P176" s="203"/>
      <c r="Q176" s="203"/>
      <c r="R176" s="203"/>
      <c r="S176" s="203"/>
      <c r="T176" s="204"/>
      <c r="AT176" s="199" t="s">
        <v>169</v>
      </c>
      <c r="AU176" s="199" t="s">
        <v>81</v>
      </c>
      <c r="AV176" s="198" t="s">
        <v>81</v>
      </c>
      <c r="AW176" s="198" t="s">
        <v>35</v>
      </c>
      <c r="AX176" s="198" t="s">
        <v>79</v>
      </c>
      <c r="AY176" s="199" t="s">
        <v>159</v>
      </c>
    </row>
    <row r="177" spans="2:65" s="102" customFormat="1" ht="31.5" customHeight="1">
      <c r="B177" s="103"/>
      <c r="C177" s="239" t="s">
        <v>307</v>
      </c>
      <c r="D177" s="239" t="s">
        <v>162</v>
      </c>
      <c r="E177" s="240" t="s">
        <v>308</v>
      </c>
      <c r="F177" s="392" t="s">
        <v>1301</v>
      </c>
      <c r="G177" s="242" t="s">
        <v>213</v>
      </c>
      <c r="H177" s="243">
        <v>2</v>
      </c>
      <c r="I177" s="6"/>
      <c r="J177" s="244">
        <f>ROUND(I177*H177,2)</f>
        <v>0</v>
      </c>
      <c r="K177" s="241" t="s">
        <v>166</v>
      </c>
      <c r="L177" s="103"/>
      <c r="M177" s="245" t="s">
        <v>5</v>
      </c>
      <c r="N177" s="184" t="s">
        <v>42</v>
      </c>
      <c r="O177" s="104"/>
      <c r="P177" s="185">
        <f>O177*H177</f>
        <v>0</v>
      </c>
      <c r="Q177" s="185">
        <v>0</v>
      </c>
      <c r="R177" s="185">
        <f>Q177*H177</f>
        <v>0</v>
      </c>
      <c r="S177" s="185">
        <v>0</v>
      </c>
      <c r="T177" s="186">
        <f>S177*H177</f>
        <v>0</v>
      </c>
      <c r="AR177" s="92" t="s">
        <v>252</v>
      </c>
      <c r="AT177" s="92" t="s">
        <v>162</v>
      </c>
      <c r="AU177" s="92" t="s">
        <v>81</v>
      </c>
      <c r="AY177" s="92" t="s">
        <v>159</v>
      </c>
      <c r="BE177" s="187">
        <f>IF(N177="základní",J177,0)</f>
        <v>0</v>
      </c>
      <c r="BF177" s="187">
        <f>IF(N177="snížená",J177,0)</f>
        <v>0</v>
      </c>
      <c r="BG177" s="187">
        <f>IF(N177="zákl. přenesená",J177,0)</f>
        <v>0</v>
      </c>
      <c r="BH177" s="187">
        <f>IF(N177="sníž. přenesená",J177,0)</f>
        <v>0</v>
      </c>
      <c r="BI177" s="187">
        <f>IF(N177="nulová",J177,0)</f>
        <v>0</v>
      </c>
      <c r="BJ177" s="92" t="s">
        <v>79</v>
      </c>
      <c r="BK177" s="187">
        <f>ROUND(I177*H177,2)</f>
        <v>0</v>
      </c>
      <c r="BL177" s="92" t="s">
        <v>252</v>
      </c>
      <c r="BM177" s="92" t="s">
        <v>309</v>
      </c>
    </row>
    <row r="178" spans="2:51" s="198" customFormat="1" ht="13.5">
      <c r="B178" s="197"/>
      <c r="D178" s="207" t="s">
        <v>169</v>
      </c>
      <c r="E178" s="218" t="s">
        <v>5</v>
      </c>
      <c r="F178" s="219" t="s">
        <v>310</v>
      </c>
      <c r="H178" s="220">
        <v>2</v>
      </c>
      <c r="L178" s="197"/>
      <c r="M178" s="202"/>
      <c r="N178" s="203"/>
      <c r="O178" s="203"/>
      <c r="P178" s="203"/>
      <c r="Q178" s="203"/>
      <c r="R178" s="203"/>
      <c r="S178" s="203"/>
      <c r="T178" s="204"/>
      <c r="AT178" s="199" t="s">
        <v>169</v>
      </c>
      <c r="AU178" s="199" t="s">
        <v>81</v>
      </c>
      <c r="AV178" s="198" t="s">
        <v>81</v>
      </c>
      <c r="AW178" s="198" t="s">
        <v>35</v>
      </c>
      <c r="AX178" s="198" t="s">
        <v>79</v>
      </c>
      <c r="AY178" s="199" t="s">
        <v>159</v>
      </c>
    </row>
    <row r="179" spans="2:65" s="102" customFormat="1" ht="31.5" customHeight="1">
      <c r="B179" s="103"/>
      <c r="C179" s="239" t="s">
        <v>311</v>
      </c>
      <c r="D179" s="239" t="s">
        <v>162</v>
      </c>
      <c r="E179" s="240" t="s">
        <v>312</v>
      </c>
      <c r="F179" s="241" t="s">
        <v>313</v>
      </c>
      <c r="G179" s="242" t="s">
        <v>181</v>
      </c>
      <c r="H179" s="243">
        <v>3.3</v>
      </c>
      <c r="I179" s="6"/>
      <c r="J179" s="244">
        <f>ROUND(I179*H179,2)</f>
        <v>0</v>
      </c>
      <c r="K179" s="241" t="s">
        <v>166</v>
      </c>
      <c r="L179" s="103"/>
      <c r="M179" s="245" t="s">
        <v>5</v>
      </c>
      <c r="N179" s="184" t="s">
        <v>42</v>
      </c>
      <c r="O179" s="104"/>
      <c r="P179" s="185">
        <f>O179*H179</f>
        <v>0</v>
      </c>
      <c r="Q179" s="185">
        <v>0</v>
      </c>
      <c r="R179" s="185">
        <f>Q179*H179</f>
        <v>0</v>
      </c>
      <c r="S179" s="185">
        <v>0</v>
      </c>
      <c r="T179" s="186">
        <f>S179*H179</f>
        <v>0</v>
      </c>
      <c r="AR179" s="92" t="s">
        <v>252</v>
      </c>
      <c r="AT179" s="92" t="s">
        <v>162</v>
      </c>
      <c r="AU179" s="92" t="s">
        <v>81</v>
      </c>
      <c r="AY179" s="92" t="s">
        <v>159</v>
      </c>
      <c r="BE179" s="187">
        <f>IF(N179="základní",J179,0)</f>
        <v>0</v>
      </c>
      <c r="BF179" s="187">
        <f>IF(N179="snížená",J179,0)</f>
        <v>0</v>
      </c>
      <c r="BG179" s="187">
        <f>IF(N179="zákl. přenesená",J179,0)</f>
        <v>0</v>
      </c>
      <c r="BH179" s="187">
        <f>IF(N179="sníž. přenesená",J179,0)</f>
        <v>0</v>
      </c>
      <c r="BI179" s="187">
        <f>IF(N179="nulová",J179,0)</f>
        <v>0</v>
      </c>
      <c r="BJ179" s="92" t="s">
        <v>79</v>
      </c>
      <c r="BK179" s="187">
        <f>ROUND(I179*H179,2)</f>
        <v>0</v>
      </c>
      <c r="BL179" s="92" t="s">
        <v>252</v>
      </c>
      <c r="BM179" s="92" t="s">
        <v>314</v>
      </c>
    </row>
    <row r="180" spans="2:51" s="198" customFormat="1" ht="13.5">
      <c r="B180" s="197"/>
      <c r="D180" s="207" t="s">
        <v>169</v>
      </c>
      <c r="E180" s="218" t="s">
        <v>5</v>
      </c>
      <c r="F180" s="219" t="s">
        <v>315</v>
      </c>
      <c r="H180" s="220">
        <v>3.3</v>
      </c>
      <c r="L180" s="197"/>
      <c r="M180" s="202"/>
      <c r="N180" s="203"/>
      <c r="O180" s="203"/>
      <c r="P180" s="203"/>
      <c r="Q180" s="203"/>
      <c r="R180" s="203"/>
      <c r="S180" s="203"/>
      <c r="T180" s="204"/>
      <c r="AT180" s="199" t="s">
        <v>169</v>
      </c>
      <c r="AU180" s="199" t="s">
        <v>81</v>
      </c>
      <c r="AV180" s="198" t="s">
        <v>81</v>
      </c>
      <c r="AW180" s="198" t="s">
        <v>35</v>
      </c>
      <c r="AX180" s="198" t="s">
        <v>79</v>
      </c>
      <c r="AY180" s="199" t="s">
        <v>159</v>
      </c>
    </row>
    <row r="181" spans="2:65" s="102" customFormat="1" ht="31.5" customHeight="1">
      <c r="B181" s="103"/>
      <c r="C181" s="239" t="s">
        <v>316</v>
      </c>
      <c r="D181" s="239" t="s">
        <v>162</v>
      </c>
      <c r="E181" s="240" t="s">
        <v>317</v>
      </c>
      <c r="F181" s="241" t="s">
        <v>318</v>
      </c>
      <c r="G181" s="242" t="s">
        <v>175</v>
      </c>
      <c r="H181" s="243">
        <v>0</v>
      </c>
      <c r="I181" s="6"/>
      <c r="J181" s="244">
        <f>ROUND(I181*H181,2)</f>
        <v>0</v>
      </c>
      <c r="K181" s="241" t="s">
        <v>166</v>
      </c>
      <c r="L181" s="103"/>
      <c r="M181" s="245" t="s">
        <v>5</v>
      </c>
      <c r="N181" s="184" t="s">
        <v>42</v>
      </c>
      <c r="O181" s="104"/>
      <c r="P181" s="185">
        <f>O181*H181</f>
        <v>0</v>
      </c>
      <c r="Q181" s="185">
        <v>0</v>
      </c>
      <c r="R181" s="185">
        <f>Q181*H181</f>
        <v>0</v>
      </c>
      <c r="S181" s="185">
        <v>0</v>
      </c>
      <c r="T181" s="186">
        <f>S181*H181</f>
        <v>0</v>
      </c>
      <c r="AR181" s="92" t="s">
        <v>252</v>
      </c>
      <c r="AT181" s="92" t="s">
        <v>162</v>
      </c>
      <c r="AU181" s="92" t="s">
        <v>81</v>
      </c>
      <c r="AY181" s="92" t="s">
        <v>159</v>
      </c>
      <c r="BE181" s="187">
        <f>IF(N181="základní",J181,0)</f>
        <v>0</v>
      </c>
      <c r="BF181" s="187">
        <f>IF(N181="snížená",J181,0)</f>
        <v>0</v>
      </c>
      <c r="BG181" s="187">
        <f>IF(N181="zákl. přenesená",J181,0)</f>
        <v>0</v>
      </c>
      <c r="BH181" s="187">
        <f>IF(N181="sníž. přenesená",J181,0)</f>
        <v>0</v>
      </c>
      <c r="BI181" s="187">
        <f>IF(N181="nulová",J181,0)</f>
        <v>0</v>
      </c>
      <c r="BJ181" s="92" t="s">
        <v>79</v>
      </c>
      <c r="BK181" s="187">
        <f>ROUND(I181*H181,2)</f>
        <v>0</v>
      </c>
      <c r="BL181" s="92" t="s">
        <v>252</v>
      </c>
      <c r="BM181" s="92" t="s">
        <v>319</v>
      </c>
    </row>
    <row r="182" spans="2:63" s="171" customFormat="1" ht="29.85" customHeight="1">
      <c r="B182" s="170"/>
      <c r="D182" s="181" t="s">
        <v>70</v>
      </c>
      <c r="E182" s="182" t="s">
        <v>320</v>
      </c>
      <c r="F182" s="182" t="s">
        <v>321</v>
      </c>
      <c r="J182" s="183">
        <f>BK182</f>
        <v>0</v>
      </c>
      <c r="L182" s="170"/>
      <c r="M182" s="175"/>
      <c r="N182" s="176"/>
      <c r="O182" s="176"/>
      <c r="P182" s="177">
        <f>SUM(P183:P190)</f>
        <v>0</v>
      </c>
      <c r="Q182" s="176"/>
      <c r="R182" s="177">
        <f>SUM(R183:R190)</f>
        <v>0</v>
      </c>
      <c r="S182" s="176"/>
      <c r="T182" s="178">
        <f>SUM(T183:T190)</f>
        <v>0.81983464</v>
      </c>
      <c r="AR182" s="172" t="s">
        <v>81</v>
      </c>
      <c r="AT182" s="179" t="s">
        <v>70</v>
      </c>
      <c r="AU182" s="179" t="s">
        <v>79</v>
      </c>
      <c r="AY182" s="172" t="s">
        <v>159</v>
      </c>
      <c r="BK182" s="180">
        <f>SUM(BK183:BK190)</f>
        <v>0</v>
      </c>
    </row>
    <row r="183" spans="2:65" s="102" customFormat="1" ht="31.5" customHeight="1">
      <c r="B183" s="103"/>
      <c r="C183" s="239" t="s">
        <v>322</v>
      </c>
      <c r="D183" s="239" t="s">
        <v>162</v>
      </c>
      <c r="E183" s="240" t="s">
        <v>323</v>
      </c>
      <c r="F183" s="241" t="s">
        <v>324</v>
      </c>
      <c r="G183" s="242" t="s">
        <v>181</v>
      </c>
      <c r="H183" s="243">
        <v>36.308</v>
      </c>
      <c r="I183" s="6"/>
      <c r="J183" s="244">
        <f>ROUND(I183*H183,2)</f>
        <v>0</v>
      </c>
      <c r="K183" s="241" t="s">
        <v>166</v>
      </c>
      <c r="L183" s="103"/>
      <c r="M183" s="245" t="s">
        <v>5</v>
      </c>
      <c r="N183" s="184" t="s">
        <v>42</v>
      </c>
      <c r="O183" s="104"/>
      <c r="P183" s="185">
        <f>O183*H183</f>
        <v>0</v>
      </c>
      <c r="Q183" s="185">
        <v>0</v>
      </c>
      <c r="R183" s="185">
        <f>Q183*H183</f>
        <v>0</v>
      </c>
      <c r="S183" s="185">
        <v>0.02258</v>
      </c>
      <c r="T183" s="186">
        <f>S183*H183</f>
        <v>0.81983464</v>
      </c>
      <c r="AR183" s="92" t="s">
        <v>252</v>
      </c>
      <c r="AT183" s="92" t="s">
        <v>162</v>
      </c>
      <c r="AU183" s="92" t="s">
        <v>81</v>
      </c>
      <c r="AY183" s="92" t="s">
        <v>159</v>
      </c>
      <c r="BE183" s="187">
        <f>IF(N183="základní",J183,0)</f>
        <v>0</v>
      </c>
      <c r="BF183" s="187">
        <f>IF(N183="snížená",J183,0)</f>
        <v>0</v>
      </c>
      <c r="BG183" s="187">
        <f>IF(N183="zákl. přenesená",J183,0)</f>
        <v>0</v>
      </c>
      <c r="BH183" s="187">
        <f>IF(N183="sníž. přenesená",J183,0)</f>
        <v>0</v>
      </c>
      <c r="BI183" s="187">
        <f>IF(N183="nulová",J183,0)</f>
        <v>0</v>
      </c>
      <c r="BJ183" s="92" t="s">
        <v>79</v>
      </c>
      <c r="BK183" s="187">
        <f>ROUND(I183*H183,2)</f>
        <v>0</v>
      </c>
      <c r="BL183" s="92" t="s">
        <v>252</v>
      </c>
      <c r="BM183" s="92" t="s">
        <v>325</v>
      </c>
    </row>
    <row r="184" spans="2:51" s="189" customFormat="1" ht="13.5">
      <c r="B184" s="188"/>
      <c r="D184" s="190" t="s">
        <v>169</v>
      </c>
      <c r="E184" s="191" t="s">
        <v>5</v>
      </c>
      <c r="F184" s="192" t="s">
        <v>326</v>
      </c>
      <c r="H184" s="193" t="s">
        <v>5</v>
      </c>
      <c r="L184" s="188"/>
      <c r="M184" s="194"/>
      <c r="N184" s="195"/>
      <c r="O184" s="195"/>
      <c r="P184" s="195"/>
      <c r="Q184" s="195"/>
      <c r="R184" s="195"/>
      <c r="S184" s="195"/>
      <c r="T184" s="196"/>
      <c r="AT184" s="193" t="s">
        <v>169</v>
      </c>
      <c r="AU184" s="193" t="s">
        <v>81</v>
      </c>
      <c r="AV184" s="189" t="s">
        <v>79</v>
      </c>
      <c r="AW184" s="189" t="s">
        <v>35</v>
      </c>
      <c r="AX184" s="189" t="s">
        <v>71</v>
      </c>
      <c r="AY184" s="193" t="s">
        <v>159</v>
      </c>
    </row>
    <row r="185" spans="2:51" s="198" customFormat="1" ht="13.5">
      <c r="B185" s="197"/>
      <c r="D185" s="190" t="s">
        <v>169</v>
      </c>
      <c r="E185" s="199" t="s">
        <v>5</v>
      </c>
      <c r="F185" s="200" t="s">
        <v>327</v>
      </c>
      <c r="H185" s="201">
        <v>36.308</v>
      </c>
      <c r="L185" s="197"/>
      <c r="M185" s="202"/>
      <c r="N185" s="203"/>
      <c r="O185" s="203"/>
      <c r="P185" s="203"/>
      <c r="Q185" s="203"/>
      <c r="R185" s="203"/>
      <c r="S185" s="203"/>
      <c r="T185" s="204"/>
      <c r="AT185" s="199" t="s">
        <v>169</v>
      </c>
      <c r="AU185" s="199" t="s">
        <v>81</v>
      </c>
      <c r="AV185" s="198" t="s">
        <v>81</v>
      </c>
      <c r="AW185" s="198" t="s">
        <v>35</v>
      </c>
      <c r="AX185" s="198" t="s">
        <v>71</v>
      </c>
      <c r="AY185" s="199" t="s">
        <v>159</v>
      </c>
    </row>
    <row r="186" spans="2:51" s="206" customFormat="1" ht="13.5">
      <c r="B186" s="205"/>
      <c r="D186" s="207" t="s">
        <v>169</v>
      </c>
      <c r="E186" s="208" t="s">
        <v>5</v>
      </c>
      <c r="F186" s="209" t="s">
        <v>172</v>
      </c>
      <c r="H186" s="210">
        <v>36.308</v>
      </c>
      <c r="L186" s="205"/>
      <c r="M186" s="211"/>
      <c r="N186" s="212"/>
      <c r="O186" s="212"/>
      <c r="P186" s="212"/>
      <c r="Q186" s="212"/>
      <c r="R186" s="212"/>
      <c r="S186" s="212"/>
      <c r="T186" s="213"/>
      <c r="AT186" s="214" t="s">
        <v>169</v>
      </c>
      <c r="AU186" s="214" t="s">
        <v>81</v>
      </c>
      <c r="AV186" s="206" t="s">
        <v>167</v>
      </c>
      <c r="AW186" s="206" t="s">
        <v>35</v>
      </c>
      <c r="AX186" s="206" t="s">
        <v>79</v>
      </c>
      <c r="AY186" s="214" t="s">
        <v>159</v>
      </c>
    </row>
    <row r="187" spans="2:65" s="102" customFormat="1" ht="31.5" customHeight="1">
      <c r="B187" s="103"/>
      <c r="C187" s="239" t="s">
        <v>328</v>
      </c>
      <c r="D187" s="239" t="s">
        <v>162</v>
      </c>
      <c r="E187" s="240" t="s">
        <v>329</v>
      </c>
      <c r="F187" s="241" t="s">
        <v>1302</v>
      </c>
      <c r="G187" s="242" t="s">
        <v>181</v>
      </c>
      <c r="H187" s="243">
        <v>35.25</v>
      </c>
      <c r="I187" s="6"/>
      <c r="J187" s="244">
        <f>ROUND(I187*H187,2)</f>
        <v>0</v>
      </c>
      <c r="K187" s="241" t="s">
        <v>166</v>
      </c>
      <c r="L187" s="103"/>
      <c r="M187" s="245" t="s">
        <v>5</v>
      </c>
      <c r="N187" s="184" t="s">
        <v>42</v>
      </c>
      <c r="O187" s="104"/>
      <c r="P187" s="185">
        <f>O187*H187</f>
        <v>0</v>
      </c>
      <c r="Q187" s="185">
        <v>0</v>
      </c>
      <c r="R187" s="185">
        <f>Q187*H187</f>
        <v>0</v>
      </c>
      <c r="S187" s="185">
        <v>0</v>
      </c>
      <c r="T187" s="186">
        <f>S187*H187</f>
        <v>0</v>
      </c>
      <c r="AR187" s="92" t="s">
        <v>252</v>
      </c>
      <c r="AT187" s="92" t="s">
        <v>162</v>
      </c>
      <c r="AU187" s="92" t="s">
        <v>81</v>
      </c>
      <c r="AY187" s="92" t="s">
        <v>159</v>
      </c>
      <c r="BE187" s="187">
        <f>IF(N187="základní",J187,0)</f>
        <v>0</v>
      </c>
      <c r="BF187" s="187">
        <f>IF(N187="snížená",J187,0)</f>
        <v>0</v>
      </c>
      <c r="BG187" s="187">
        <f>IF(N187="zákl. přenesená",J187,0)</f>
        <v>0</v>
      </c>
      <c r="BH187" s="187">
        <f>IF(N187="sníž. přenesená",J187,0)</f>
        <v>0</v>
      </c>
      <c r="BI187" s="187">
        <f>IF(N187="nulová",J187,0)</f>
        <v>0</v>
      </c>
      <c r="BJ187" s="92" t="s">
        <v>79</v>
      </c>
      <c r="BK187" s="187">
        <f>ROUND(I187*H187,2)</f>
        <v>0</v>
      </c>
      <c r="BL187" s="92" t="s">
        <v>252</v>
      </c>
      <c r="BM187" s="92" t="s">
        <v>330</v>
      </c>
    </row>
    <row r="188" spans="2:51" s="189" customFormat="1" ht="13.5">
      <c r="B188" s="188"/>
      <c r="D188" s="190" t="s">
        <v>169</v>
      </c>
      <c r="E188" s="191" t="s">
        <v>5</v>
      </c>
      <c r="F188" s="192" t="s">
        <v>331</v>
      </c>
      <c r="H188" s="193" t="s">
        <v>5</v>
      </c>
      <c r="L188" s="188"/>
      <c r="M188" s="194"/>
      <c r="N188" s="195"/>
      <c r="O188" s="195"/>
      <c r="P188" s="195"/>
      <c r="Q188" s="195"/>
      <c r="R188" s="195"/>
      <c r="S188" s="195"/>
      <c r="T188" s="196"/>
      <c r="AT188" s="193" t="s">
        <v>169</v>
      </c>
      <c r="AU188" s="193" t="s">
        <v>81</v>
      </c>
      <c r="AV188" s="189" t="s">
        <v>79</v>
      </c>
      <c r="AW188" s="189" t="s">
        <v>35</v>
      </c>
      <c r="AX188" s="189" t="s">
        <v>71</v>
      </c>
      <c r="AY188" s="193" t="s">
        <v>159</v>
      </c>
    </row>
    <row r="189" spans="2:51" s="198" customFormat="1" ht="13.5">
      <c r="B189" s="197"/>
      <c r="D189" s="207" t="s">
        <v>169</v>
      </c>
      <c r="E189" s="218" t="s">
        <v>5</v>
      </c>
      <c r="F189" s="219" t="s">
        <v>332</v>
      </c>
      <c r="H189" s="220">
        <v>35.25</v>
      </c>
      <c r="L189" s="197"/>
      <c r="M189" s="202"/>
      <c r="N189" s="203"/>
      <c r="O189" s="203"/>
      <c r="P189" s="203"/>
      <c r="Q189" s="203"/>
      <c r="R189" s="203"/>
      <c r="S189" s="203"/>
      <c r="T189" s="204"/>
      <c r="AT189" s="199" t="s">
        <v>169</v>
      </c>
      <c r="AU189" s="199" t="s">
        <v>81</v>
      </c>
      <c r="AV189" s="198" t="s">
        <v>81</v>
      </c>
      <c r="AW189" s="198" t="s">
        <v>35</v>
      </c>
      <c r="AX189" s="198" t="s">
        <v>79</v>
      </c>
      <c r="AY189" s="199" t="s">
        <v>159</v>
      </c>
    </row>
    <row r="190" spans="2:65" s="102" customFormat="1" ht="31.5" customHeight="1">
      <c r="B190" s="103"/>
      <c r="C190" s="239" t="s">
        <v>333</v>
      </c>
      <c r="D190" s="239" t="s">
        <v>162</v>
      </c>
      <c r="E190" s="240" t="s">
        <v>334</v>
      </c>
      <c r="F190" s="241" t="s">
        <v>335</v>
      </c>
      <c r="G190" s="242" t="s">
        <v>175</v>
      </c>
      <c r="H190" s="243">
        <v>0</v>
      </c>
      <c r="I190" s="6"/>
      <c r="J190" s="244">
        <f>ROUND(I190*H190,2)</f>
        <v>0</v>
      </c>
      <c r="K190" s="241" t="s">
        <v>166</v>
      </c>
      <c r="L190" s="103"/>
      <c r="M190" s="245" t="s">
        <v>5</v>
      </c>
      <c r="N190" s="184" t="s">
        <v>42</v>
      </c>
      <c r="O190" s="104"/>
      <c r="P190" s="185">
        <f>O190*H190</f>
        <v>0</v>
      </c>
      <c r="Q190" s="185">
        <v>0</v>
      </c>
      <c r="R190" s="185">
        <f>Q190*H190</f>
        <v>0</v>
      </c>
      <c r="S190" s="185">
        <v>0</v>
      </c>
      <c r="T190" s="186">
        <f>S190*H190</f>
        <v>0</v>
      </c>
      <c r="AR190" s="92" t="s">
        <v>252</v>
      </c>
      <c r="AT190" s="92" t="s">
        <v>162</v>
      </c>
      <c r="AU190" s="92" t="s">
        <v>81</v>
      </c>
      <c r="AY190" s="92" t="s">
        <v>159</v>
      </c>
      <c r="BE190" s="187">
        <f>IF(N190="základní",J190,0)</f>
        <v>0</v>
      </c>
      <c r="BF190" s="187">
        <f>IF(N190="snížená",J190,0)</f>
        <v>0</v>
      </c>
      <c r="BG190" s="187">
        <f>IF(N190="zákl. přenesená",J190,0)</f>
        <v>0</v>
      </c>
      <c r="BH190" s="187">
        <f>IF(N190="sníž. přenesená",J190,0)</f>
        <v>0</v>
      </c>
      <c r="BI190" s="187">
        <f>IF(N190="nulová",J190,0)</f>
        <v>0</v>
      </c>
      <c r="BJ190" s="92" t="s">
        <v>79</v>
      </c>
      <c r="BK190" s="187">
        <f>ROUND(I190*H190,2)</f>
        <v>0</v>
      </c>
      <c r="BL190" s="92" t="s">
        <v>252</v>
      </c>
      <c r="BM190" s="92" t="s">
        <v>336</v>
      </c>
    </row>
    <row r="191" spans="2:63" s="171" customFormat="1" ht="29.85" customHeight="1">
      <c r="B191" s="170"/>
      <c r="D191" s="181" t="s">
        <v>70</v>
      </c>
      <c r="E191" s="182" t="s">
        <v>337</v>
      </c>
      <c r="F191" s="182" t="s">
        <v>338</v>
      </c>
      <c r="J191" s="183">
        <f>BK191</f>
        <v>0</v>
      </c>
      <c r="L191" s="170"/>
      <c r="M191" s="175"/>
      <c r="N191" s="176"/>
      <c r="O191" s="176"/>
      <c r="P191" s="177">
        <f>SUM(P192:P200)</f>
        <v>0</v>
      </c>
      <c r="Q191" s="176"/>
      <c r="R191" s="177">
        <f>SUM(R192:R200)</f>
        <v>1.82851449</v>
      </c>
      <c r="S191" s="176"/>
      <c r="T191" s="178">
        <f>SUM(T192:T200)</f>
        <v>0</v>
      </c>
      <c r="AR191" s="172" t="s">
        <v>81</v>
      </c>
      <c r="AT191" s="179" t="s">
        <v>70</v>
      </c>
      <c r="AU191" s="179" t="s">
        <v>79</v>
      </c>
      <c r="AY191" s="172" t="s">
        <v>159</v>
      </c>
      <c r="BK191" s="180">
        <f>SUM(BK192:BK200)</f>
        <v>0</v>
      </c>
    </row>
    <row r="192" spans="2:65" s="102" customFormat="1" ht="44.25" customHeight="1">
      <c r="B192" s="103"/>
      <c r="C192" s="239" t="s">
        <v>339</v>
      </c>
      <c r="D192" s="239" t="s">
        <v>162</v>
      </c>
      <c r="E192" s="240" t="s">
        <v>340</v>
      </c>
      <c r="F192" s="241" t="s">
        <v>341</v>
      </c>
      <c r="G192" s="242" t="s">
        <v>181</v>
      </c>
      <c r="H192" s="243">
        <v>26.571</v>
      </c>
      <c r="I192" s="6"/>
      <c r="J192" s="244">
        <f>ROUND(I192*H192,2)</f>
        <v>0</v>
      </c>
      <c r="K192" s="241" t="s">
        <v>166</v>
      </c>
      <c r="L192" s="103"/>
      <c r="M192" s="245" t="s">
        <v>5</v>
      </c>
      <c r="N192" s="184" t="s">
        <v>42</v>
      </c>
      <c r="O192" s="104"/>
      <c r="P192" s="185">
        <f>O192*H192</f>
        <v>0</v>
      </c>
      <c r="Q192" s="185">
        <v>0.04619</v>
      </c>
      <c r="R192" s="185">
        <f>Q192*H192</f>
        <v>1.2273144900000001</v>
      </c>
      <c r="S192" s="185">
        <v>0</v>
      </c>
      <c r="T192" s="186">
        <f>S192*H192</f>
        <v>0</v>
      </c>
      <c r="AR192" s="92" t="s">
        <v>252</v>
      </c>
      <c r="AT192" s="92" t="s">
        <v>162</v>
      </c>
      <c r="AU192" s="92" t="s">
        <v>81</v>
      </c>
      <c r="AY192" s="92" t="s">
        <v>159</v>
      </c>
      <c r="BE192" s="187">
        <f>IF(N192="základní",J192,0)</f>
        <v>0</v>
      </c>
      <c r="BF192" s="187">
        <f>IF(N192="snížená",J192,0)</f>
        <v>0</v>
      </c>
      <c r="BG192" s="187">
        <f>IF(N192="zákl. přenesená",J192,0)</f>
        <v>0</v>
      </c>
      <c r="BH192" s="187">
        <f>IF(N192="sníž. přenesená",J192,0)</f>
        <v>0</v>
      </c>
      <c r="BI192" s="187">
        <f>IF(N192="nulová",J192,0)</f>
        <v>0</v>
      </c>
      <c r="BJ192" s="92" t="s">
        <v>79</v>
      </c>
      <c r="BK192" s="187">
        <f>ROUND(I192*H192,2)</f>
        <v>0</v>
      </c>
      <c r="BL192" s="92" t="s">
        <v>252</v>
      </c>
      <c r="BM192" s="92" t="s">
        <v>342</v>
      </c>
    </row>
    <row r="193" spans="2:51" s="189" customFormat="1" ht="13.5">
      <c r="B193" s="188"/>
      <c r="D193" s="190" t="s">
        <v>169</v>
      </c>
      <c r="E193" s="191" t="s">
        <v>5</v>
      </c>
      <c r="F193" s="192" t="s">
        <v>190</v>
      </c>
      <c r="H193" s="193" t="s">
        <v>5</v>
      </c>
      <c r="L193" s="188"/>
      <c r="M193" s="194"/>
      <c r="N193" s="195"/>
      <c r="O193" s="195"/>
      <c r="P193" s="195"/>
      <c r="Q193" s="195"/>
      <c r="R193" s="195"/>
      <c r="S193" s="195"/>
      <c r="T193" s="196"/>
      <c r="AT193" s="193" t="s">
        <v>169</v>
      </c>
      <c r="AU193" s="193" t="s">
        <v>81</v>
      </c>
      <c r="AV193" s="189" t="s">
        <v>79</v>
      </c>
      <c r="AW193" s="189" t="s">
        <v>35</v>
      </c>
      <c r="AX193" s="189" t="s">
        <v>71</v>
      </c>
      <c r="AY193" s="193" t="s">
        <v>159</v>
      </c>
    </row>
    <row r="194" spans="2:51" s="198" customFormat="1" ht="13.5">
      <c r="B194" s="197"/>
      <c r="D194" s="190" t="s">
        <v>169</v>
      </c>
      <c r="E194" s="199" t="s">
        <v>5</v>
      </c>
      <c r="F194" s="200" t="s">
        <v>343</v>
      </c>
      <c r="H194" s="201">
        <v>26.571</v>
      </c>
      <c r="L194" s="197"/>
      <c r="M194" s="202"/>
      <c r="N194" s="203"/>
      <c r="O194" s="203"/>
      <c r="P194" s="203"/>
      <c r="Q194" s="203"/>
      <c r="R194" s="203"/>
      <c r="S194" s="203"/>
      <c r="T194" s="204"/>
      <c r="AT194" s="199" t="s">
        <v>169</v>
      </c>
      <c r="AU194" s="199" t="s">
        <v>81</v>
      </c>
      <c r="AV194" s="198" t="s">
        <v>81</v>
      </c>
      <c r="AW194" s="198" t="s">
        <v>35</v>
      </c>
      <c r="AX194" s="198" t="s">
        <v>71</v>
      </c>
      <c r="AY194" s="199" t="s">
        <v>159</v>
      </c>
    </row>
    <row r="195" spans="2:51" s="206" customFormat="1" ht="13.5">
      <c r="B195" s="205"/>
      <c r="D195" s="207" t="s">
        <v>169</v>
      </c>
      <c r="E195" s="208" t="s">
        <v>5</v>
      </c>
      <c r="F195" s="209" t="s">
        <v>172</v>
      </c>
      <c r="H195" s="210">
        <v>26.571</v>
      </c>
      <c r="L195" s="205"/>
      <c r="M195" s="211"/>
      <c r="N195" s="212"/>
      <c r="O195" s="212"/>
      <c r="P195" s="212"/>
      <c r="Q195" s="212"/>
      <c r="R195" s="212"/>
      <c r="S195" s="212"/>
      <c r="T195" s="213"/>
      <c r="AT195" s="214" t="s">
        <v>169</v>
      </c>
      <c r="AU195" s="214" t="s">
        <v>81</v>
      </c>
      <c r="AV195" s="206" t="s">
        <v>167</v>
      </c>
      <c r="AW195" s="206" t="s">
        <v>35</v>
      </c>
      <c r="AX195" s="206" t="s">
        <v>79</v>
      </c>
      <c r="AY195" s="214" t="s">
        <v>159</v>
      </c>
    </row>
    <row r="196" spans="2:65" s="102" customFormat="1" ht="44.25" customHeight="1">
      <c r="B196" s="103"/>
      <c r="C196" s="239" t="s">
        <v>344</v>
      </c>
      <c r="D196" s="239" t="s">
        <v>162</v>
      </c>
      <c r="E196" s="240" t="s">
        <v>345</v>
      </c>
      <c r="F196" s="241" t="s">
        <v>346</v>
      </c>
      <c r="G196" s="242" t="s">
        <v>181</v>
      </c>
      <c r="H196" s="243">
        <v>18</v>
      </c>
      <c r="I196" s="6"/>
      <c r="J196" s="244">
        <f>ROUND(I196*H196,2)</f>
        <v>0</v>
      </c>
      <c r="K196" s="241" t="s">
        <v>166</v>
      </c>
      <c r="L196" s="103"/>
      <c r="M196" s="245" t="s">
        <v>5</v>
      </c>
      <c r="N196" s="184" t="s">
        <v>42</v>
      </c>
      <c r="O196" s="104"/>
      <c r="P196" s="185">
        <f>O196*H196</f>
        <v>0</v>
      </c>
      <c r="Q196" s="185">
        <v>0.0334</v>
      </c>
      <c r="R196" s="185">
        <f>Q196*H196</f>
        <v>0.6012</v>
      </c>
      <c r="S196" s="185">
        <v>0</v>
      </c>
      <c r="T196" s="186">
        <f>S196*H196</f>
        <v>0</v>
      </c>
      <c r="AR196" s="92" t="s">
        <v>252</v>
      </c>
      <c r="AT196" s="92" t="s">
        <v>162</v>
      </c>
      <c r="AU196" s="92" t="s">
        <v>81</v>
      </c>
      <c r="AY196" s="92" t="s">
        <v>159</v>
      </c>
      <c r="BE196" s="187">
        <f>IF(N196="základní",J196,0)</f>
        <v>0</v>
      </c>
      <c r="BF196" s="187">
        <f>IF(N196="snížená",J196,0)</f>
        <v>0</v>
      </c>
      <c r="BG196" s="187">
        <f>IF(N196="zákl. přenesená",J196,0)</f>
        <v>0</v>
      </c>
      <c r="BH196" s="187">
        <f>IF(N196="sníž. přenesená",J196,0)</f>
        <v>0</v>
      </c>
      <c r="BI196" s="187">
        <f>IF(N196="nulová",J196,0)</f>
        <v>0</v>
      </c>
      <c r="BJ196" s="92" t="s">
        <v>79</v>
      </c>
      <c r="BK196" s="187">
        <f>ROUND(I196*H196,2)</f>
        <v>0</v>
      </c>
      <c r="BL196" s="92" t="s">
        <v>252</v>
      </c>
      <c r="BM196" s="92" t="s">
        <v>347</v>
      </c>
    </row>
    <row r="197" spans="2:51" s="189" customFormat="1" ht="13.5">
      <c r="B197" s="188"/>
      <c r="D197" s="190" t="s">
        <v>169</v>
      </c>
      <c r="E197" s="191" t="s">
        <v>5</v>
      </c>
      <c r="F197" s="192" t="s">
        <v>348</v>
      </c>
      <c r="H197" s="193" t="s">
        <v>5</v>
      </c>
      <c r="L197" s="188"/>
      <c r="M197" s="194"/>
      <c r="N197" s="195"/>
      <c r="O197" s="195"/>
      <c r="P197" s="195"/>
      <c r="Q197" s="195"/>
      <c r="R197" s="195"/>
      <c r="S197" s="195"/>
      <c r="T197" s="196"/>
      <c r="AT197" s="193" t="s">
        <v>169</v>
      </c>
      <c r="AU197" s="193" t="s">
        <v>81</v>
      </c>
      <c r="AV197" s="189" t="s">
        <v>79</v>
      </c>
      <c r="AW197" s="189" t="s">
        <v>35</v>
      </c>
      <c r="AX197" s="189" t="s">
        <v>71</v>
      </c>
      <c r="AY197" s="193" t="s">
        <v>159</v>
      </c>
    </row>
    <row r="198" spans="2:51" s="198" customFormat="1" ht="13.5">
      <c r="B198" s="197"/>
      <c r="D198" s="190" t="s">
        <v>169</v>
      </c>
      <c r="E198" s="199" t="s">
        <v>5</v>
      </c>
      <c r="F198" s="200" t="s">
        <v>349</v>
      </c>
      <c r="H198" s="201">
        <v>18</v>
      </c>
      <c r="L198" s="197"/>
      <c r="M198" s="202"/>
      <c r="N198" s="203"/>
      <c r="O198" s="203"/>
      <c r="P198" s="203"/>
      <c r="Q198" s="203"/>
      <c r="R198" s="203"/>
      <c r="S198" s="203"/>
      <c r="T198" s="204"/>
      <c r="AT198" s="199" t="s">
        <v>169</v>
      </c>
      <c r="AU198" s="199" t="s">
        <v>81</v>
      </c>
      <c r="AV198" s="198" t="s">
        <v>81</v>
      </c>
      <c r="AW198" s="198" t="s">
        <v>35</v>
      </c>
      <c r="AX198" s="198" t="s">
        <v>71</v>
      </c>
      <c r="AY198" s="199" t="s">
        <v>159</v>
      </c>
    </row>
    <row r="199" spans="2:51" s="206" customFormat="1" ht="13.5">
      <c r="B199" s="205"/>
      <c r="D199" s="207" t="s">
        <v>169</v>
      </c>
      <c r="E199" s="208" t="s">
        <v>5</v>
      </c>
      <c r="F199" s="209" t="s">
        <v>172</v>
      </c>
      <c r="H199" s="210">
        <v>18</v>
      </c>
      <c r="L199" s="205"/>
      <c r="M199" s="211"/>
      <c r="N199" s="212"/>
      <c r="O199" s="212"/>
      <c r="P199" s="212"/>
      <c r="Q199" s="212"/>
      <c r="R199" s="212"/>
      <c r="S199" s="212"/>
      <c r="T199" s="213"/>
      <c r="AT199" s="214" t="s">
        <v>169</v>
      </c>
      <c r="AU199" s="214" t="s">
        <v>81</v>
      </c>
      <c r="AV199" s="206" t="s">
        <v>167</v>
      </c>
      <c r="AW199" s="206" t="s">
        <v>35</v>
      </c>
      <c r="AX199" s="206" t="s">
        <v>79</v>
      </c>
      <c r="AY199" s="214" t="s">
        <v>159</v>
      </c>
    </row>
    <row r="200" spans="2:65" s="102" customFormat="1" ht="31.5" customHeight="1">
      <c r="B200" s="103"/>
      <c r="C200" s="239" t="s">
        <v>350</v>
      </c>
      <c r="D200" s="239" t="s">
        <v>162</v>
      </c>
      <c r="E200" s="240" t="s">
        <v>351</v>
      </c>
      <c r="F200" s="241" t="s">
        <v>352</v>
      </c>
      <c r="G200" s="242" t="s">
        <v>175</v>
      </c>
      <c r="H200" s="243">
        <v>1.829</v>
      </c>
      <c r="I200" s="6"/>
      <c r="J200" s="244">
        <f>ROUND(I200*H200,2)</f>
        <v>0</v>
      </c>
      <c r="K200" s="241" t="s">
        <v>166</v>
      </c>
      <c r="L200" s="103"/>
      <c r="M200" s="245" t="s">
        <v>5</v>
      </c>
      <c r="N200" s="184" t="s">
        <v>42</v>
      </c>
      <c r="O200" s="104"/>
      <c r="P200" s="185">
        <f>O200*H200</f>
        <v>0</v>
      </c>
      <c r="Q200" s="185">
        <v>0</v>
      </c>
      <c r="R200" s="185">
        <f>Q200*H200</f>
        <v>0</v>
      </c>
      <c r="S200" s="185">
        <v>0</v>
      </c>
      <c r="T200" s="186">
        <f>S200*H200</f>
        <v>0</v>
      </c>
      <c r="AR200" s="92" t="s">
        <v>252</v>
      </c>
      <c r="AT200" s="92" t="s">
        <v>162</v>
      </c>
      <c r="AU200" s="92" t="s">
        <v>81</v>
      </c>
      <c r="AY200" s="92" t="s">
        <v>159</v>
      </c>
      <c r="BE200" s="187">
        <f>IF(N200="základní",J200,0)</f>
        <v>0</v>
      </c>
      <c r="BF200" s="187">
        <f>IF(N200="snížená",J200,0)</f>
        <v>0</v>
      </c>
      <c r="BG200" s="187">
        <f>IF(N200="zákl. přenesená",J200,0)</f>
        <v>0</v>
      </c>
      <c r="BH200" s="187">
        <f>IF(N200="sníž. přenesená",J200,0)</f>
        <v>0</v>
      </c>
      <c r="BI200" s="187">
        <f>IF(N200="nulová",J200,0)</f>
        <v>0</v>
      </c>
      <c r="BJ200" s="92" t="s">
        <v>79</v>
      </c>
      <c r="BK200" s="187">
        <f>ROUND(I200*H200,2)</f>
        <v>0</v>
      </c>
      <c r="BL200" s="92" t="s">
        <v>252</v>
      </c>
      <c r="BM200" s="92" t="s">
        <v>353</v>
      </c>
    </row>
    <row r="201" spans="2:63" s="171" customFormat="1" ht="29.85" customHeight="1">
      <c r="B201" s="170"/>
      <c r="D201" s="181" t="s">
        <v>70</v>
      </c>
      <c r="E201" s="182" t="s">
        <v>354</v>
      </c>
      <c r="F201" s="182" t="s">
        <v>355</v>
      </c>
      <c r="J201" s="183">
        <f>BK201</f>
        <v>0</v>
      </c>
      <c r="L201" s="170"/>
      <c r="M201" s="175"/>
      <c r="N201" s="176"/>
      <c r="O201" s="176"/>
      <c r="P201" s="177">
        <f>SUM(P202:P206)</f>
        <v>0</v>
      </c>
      <c r="Q201" s="176"/>
      <c r="R201" s="177">
        <f>SUM(R202:R206)</f>
        <v>0.00366</v>
      </c>
      <c r="S201" s="176"/>
      <c r="T201" s="178">
        <f>SUM(T202:T206)</f>
        <v>0.0050100000000000006</v>
      </c>
      <c r="AR201" s="172" t="s">
        <v>81</v>
      </c>
      <c r="AT201" s="179" t="s">
        <v>70</v>
      </c>
      <c r="AU201" s="179" t="s">
        <v>79</v>
      </c>
      <c r="AY201" s="172" t="s">
        <v>159</v>
      </c>
      <c r="BK201" s="180">
        <f>SUM(BK202:BK206)</f>
        <v>0</v>
      </c>
    </row>
    <row r="202" spans="2:65" s="102" customFormat="1" ht="22.5" customHeight="1">
      <c r="B202" s="103"/>
      <c r="C202" s="239" t="s">
        <v>356</v>
      </c>
      <c r="D202" s="239" t="s">
        <v>162</v>
      </c>
      <c r="E202" s="240" t="s">
        <v>357</v>
      </c>
      <c r="F202" s="241" t="s">
        <v>358</v>
      </c>
      <c r="G202" s="242" t="s">
        <v>271</v>
      </c>
      <c r="H202" s="243">
        <v>3</v>
      </c>
      <c r="I202" s="6"/>
      <c r="J202" s="244">
        <f>ROUND(I202*H202,2)</f>
        <v>0</v>
      </c>
      <c r="K202" s="241" t="s">
        <v>166</v>
      </c>
      <c r="L202" s="103"/>
      <c r="M202" s="245" t="s">
        <v>5</v>
      </c>
      <c r="N202" s="184" t="s">
        <v>42</v>
      </c>
      <c r="O202" s="104"/>
      <c r="P202" s="185">
        <f>O202*H202</f>
        <v>0</v>
      </c>
      <c r="Q202" s="185">
        <v>0</v>
      </c>
      <c r="R202" s="185">
        <f>Q202*H202</f>
        <v>0</v>
      </c>
      <c r="S202" s="185">
        <v>0.00167</v>
      </c>
      <c r="T202" s="186">
        <f>S202*H202</f>
        <v>0.0050100000000000006</v>
      </c>
      <c r="AR202" s="92" t="s">
        <v>252</v>
      </c>
      <c r="AT202" s="92" t="s">
        <v>162</v>
      </c>
      <c r="AU202" s="92" t="s">
        <v>81</v>
      </c>
      <c r="AY202" s="92" t="s">
        <v>159</v>
      </c>
      <c r="BE202" s="187">
        <f>IF(N202="základní",J202,0)</f>
        <v>0</v>
      </c>
      <c r="BF202" s="187">
        <f>IF(N202="snížená",J202,0)</f>
        <v>0</v>
      </c>
      <c r="BG202" s="187">
        <f>IF(N202="zákl. přenesená",J202,0)</f>
        <v>0</v>
      </c>
      <c r="BH202" s="187">
        <f>IF(N202="sníž. přenesená",J202,0)</f>
        <v>0</v>
      </c>
      <c r="BI202" s="187">
        <f>IF(N202="nulová",J202,0)</f>
        <v>0</v>
      </c>
      <c r="BJ202" s="92" t="s">
        <v>79</v>
      </c>
      <c r="BK202" s="187">
        <f>ROUND(I202*H202,2)</f>
        <v>0</v>
      </c>
      <c r="BL202" s="92" t="s">
        <v>252</v>
      </c>
      <c r="BM202" s="92" t="s">
        <v>359</v>
      </c>
    </row>
    <row r="203" spans="2:51" s="198" customFormat="1" ht="13.5">
      <c r="B203" s="197"/>
      <c r="D203" s="207" t="s">
        <v>169</v>
      </c>
      <c r="E203" s="218" t="s">
        <v>5</v>
      </c>
      <c r="F203" s="219" t="s">
        <v>360</v>
      </c>
      <c r="H203" s="220">
        <v>3</v>
      </c>
      <c r="L203" s="197"/>
      <c r="M203" s="202"/>
      <c r="N203" s="203"/>
      <c r="O203" s="203"/>
      <c r="P203" s="203"/>
      <c r="Q203" s="203"/>
      <c r="R203" s="203"/>
      <c r="S203" s="203"/>
      <c r="T203" s="204"/>
      <c r="AT203" s="199" t="s">
        <v>169</v>
      </c>
      <c r="AU203" s="199" t="s">
        <v>81</v>
      </c>
      <c r="AV203" s="198" t="s">
        <v>81</v>
      </c>
      <c r="AW203" s="198" t="s">
        <v>35</v>
      </c>
      <c r="AX203" s="198" t="s">
        <v>79</v>
      </c>
      <c r="AY203" s="199" t="s">
        <v>159</v>
      </c>
    </row>
    <row r="204" spans="2:65" s="102" customFormat="1" ht="31.5" customHeight="1">
      <c r="B204" s="103"/>
      <c r="C204" s="239" t="s">
        <v>361</v>
      </c>
      <c r="D204" s="239" t="s">
        <v>162</v>
      </c>
      <c r="E204" s="240" t="s">
        <v>362</v>
      </c>
      <c r="F204" s="241" t="s">
        <v>363</v>
      </c>
      <c r="G204" s="242" t="s">
        <v>271</v>
      </c>
      <c r="H204" s="243">
        <v>3</v>
      </c>
      <c r="I204" s="6"/>
      <c r="J204" s="244">
        <f>ROUND(I204*H204,2)</f>
        <v>0</v>
      </c>
      <c r="K204" s="241" t="s">
        <v>166</v>
      </c>
      <c r="L204" s="103"/>
      <c r="M204" s="245" t="s">
        <v>5</v>
      </c>
      <c r="N204" s="184" t="s">
        <v>42</v>
      </c>
      <c r="O204" s="104"/>
      <c r="P204" s="185">
        <f>O204*H204</f>
        <v>0</v>
      </c>
      <c r="Q204" s="185">
        <v>0.00122</v>
      </c>
      <c r="R204" s="185">
        <f>Q204*H204</f>
        <v>0.00366</v>
      </c>
      <c r="S204" s="185">
        <v>0</v>
      </c>
      <c r="T204" s="186">
        <f>S204*H204</f>
        <v>0</v>
      </c>
      <c r="AR204" s="92" t="s">
        <v>252</v>
      </c>
      <c r="AT204" s="92" t="s">
        <v>162</v>
      </c>
      <c r="AU204" s="92" t="s">
        <v>81</v>
      </c>
      <c r="AY204" s="92" t="s">
        <v>159</v>
      </c>
      <c r="BE204" s="187">
        <f>IF(N204="základní",J204,0)</f>
        <v>0</v>
      </c>
      <c r="BF204" s="187">
        <f>IF(N204="snížená",J204,0)</f>
        <v>0</v>
      </c>
      <c r="BG204" s="187">
        <f>IF(N204="zákl. přenesená",J204,0)</f>
        <v>0</v>
      </c>
      <c r="BH204" s="187">
        <f>IF(N204="sníž. přenesená",J204,0)</f>
        <v>0</v>
      </c>
      <c r="BI204" s="187">
        <f>IF(N204="nulová",J204,0)</f>
        <v>0</v>
      </c>
      <c r="BJ204" s="92" t="s">
        <v>79</v>
      </c>
      <c r="BK204" s="187">
        <f>ROUND(I204*H204,2)</f>
        <v>0</v>
      </c>
      <c r="BL204" s="92" t="s">
        <v>252</v>
      </c>
      <c r="BM204" s="92" t="s">
        <v>364</v>
      </c>
    </row>
    <row r="205" spans="2:51" s="198" customFormat="1" ht="13.5">
      <c r="B205" s="197"/>
      <c r="D205" s="207" t="s">
        <v>169</v>
      </c>
      <c r="E205" s="218" t="s">
        <v>5</v>
      </c>
      <c r="F205" s="219" t="s">
        <v>365</v>
      </c>
      <c r="H205" s="220">
        <v>3</v>
      </c>
      <c r="L205" s="197"/>
      <c r="M205" s="202"/>
      <c r="N205" s="203"/>
      <c r="O205" s="203"/>
      <c r="P205" s="203"/>
      <c r="Q205" s="203"/>
      <c r="R205" s="203"/>
      <c r="S205" s="203"/>
      <c r="T205" s="204"/>
      <c r="AT205" s="199" t="s">
        <v>169</v>
      </c>
      <c r="AU205" s="199" t="s">
        <v>81</v>
      </c>
      <c r="AV205" s="198" t="s">
        <v>81</v>
      </c>
      <c r="AW205" s="198" t="s">
        <v>35</v>
      </c>
      <c r="AX205" s="198" t="s">
        <v>79</v>
      </c>
      <c r="AY205" s="199" t="s">
        <v>159</v>
      </c>
    </row>
    <row r="206" spans="2:65" s="102" customFormat="1" ht="31.5" customHeight="1">
      <c r="B206" s="103"/>
      <c r="C206" s="239" t="s">
        <v>366</v>
      </c>
      <c r="D206" s="239" t="s">
        <v>162</v>
      </c>
      <c r="E206" s="240" t="s">
        <v>367</v>
      </c>
      <c r="F206" s="241" t="s">
        <v>368</v>
      </c>
      <c r="G206" s="242" t="s">
        <v>175</v>
      </c>
      <c r="H206" s="243">
        <v>0.004</v>
      </c>
      <c r="I206" s="6"/>
      <c r="J206" s="244">
        <f>ROUND(I206*H206,2)</f>
        <v>0</v>
      </c>
      <c r="K206" s="241" t="s">
        <v>166</v>
      </c>
      <c r="L206" s="103"/>
      <c r="M206" s="245" t="s">
        <v>5</v>
      </c>
      <c r="N206" s="184" t="s">
        <v>42</v>
      </c>
      <c r="O206" s="104"/>
      <c r="P206" s="185">
        <f>O206*H206</f>
        <v>0</v>
      </c>
      <c r="Q206" s="185">
        <v>0</v>
      </c>
      <c r="R206" s="185">
        <f>Q206*H206</f>
        <v>0</v>
      </c>
      <c r="S206" s="185">
        <v>0</v>
      </c>
      <c r="T206" s="186">
        <f>S206*H206</f>
        <v>0</v>
      </c>
      <c r="AR206" s="92" t="s">
        <v>252</v>
      </c>
      <c r="AT206" s="92" t="s">
        <v>162</v>
      </c>
      <c r="AU206" s="92" t="s">
        <v>81</v>
      </c>
      <c r="AY206" s="92" t="s">
        <v>159</v>
      </c>
      <c r="BE206" s="187">
        <f>IF(N206="základní",J206,0)</f>
        <v>0</v>
      </c>
      <c r="BF206" s="187">
        <f>IF(N206="snížená",J206,0)</f>
        <v>0</v>
      </c>
      <c r="BG206" s="187">
        <f>IF(N206="zákl. přenesená",J206,0)</f>
        <v>0</v>
      </c>
      <c r="BH206" s="187">
        <f>IF(N206="sníž. přenesená",J206,0)</f>
        <v>0</v>
      </c>
      <c r="BI206" s="187">
        <f>IF(N206="nulová",J206,0)</f>
        <v>0</v>
      </c>
      <c r="BJ206" s="92" t="s">
        <v>79</v>
      </c>
      <c r="BK206" s="187">
        <f>ROUND(I206*H206,2)</f>
        <v>0</v>
      </c>
      <c r="BL206" s="92" t="s">
        <v>252</v>
      </c>
      <c r="BM206" s="92" t="s">
        <v>369</v>
      </c>
    </row>
    <row r="207" spans="2:63" s="171" customFormat="1" ht="29.85" customHeight="1">
      <c r="B207" s="170"/>
      <c r="D207" s="181" t="s">
        <v>70</v>
      </c>
      <c r="E207" s="182" t="s">
        <v>370</v>
      </c>
      <c r="F207" s="182" t="s">
        <v>371</v>
      </c>
      <c r="J207" s="183">
        <f>BK207</f>
        <v>0</v>
      </c>
      <c r="L207" s="170"/>
      <c r="M207" s="175"/>
      <c r="N207" s="176"/>
      <c r="O207" s="176"/>
      <c r="P207" s="177">
        <f>SUM(P208:P223)</f>
        <v>0</v>
      </c>
      <c r="Q207" s="176"/>
      <c r="R207" s="177">
        <f>SUM(R208:R223)</f>
        <v>0.10372</v>
      </c>
      <c r="S207" s="176"/>
      <c r="T207" s="178">
        <f>SUM(T208:T223)</f>
        <v>0.015</v>
      </c>
      <c r="AR207" s="172" t="s">
        <v>81</v>
      </c>
      <c r="AT207" s="179" t="s">
        <v>70</v>
      </c>
      <c r="AU207" s="179" t="s">
        <v>79</v>
      </c>
      <c r="AY207" s="172" t="s">
        <v>159</v>
      </c>
      <c r="BK207" s="180">
        <f>SUM(BK208:BK223)</f>
        <v>0</v>
      </c>
    </row>
    <row r="208" spans="2:65" s="102" customFormat="1" ht="31.5" customHeight="1">
      <c r="B208" s="103"/>
      <c r="C208" s="239" t="s">
        <v>372</v>
      </c>
      <c r="D208" s="239" t="s">
        <v>162</v>
      </c>
      <c r="E208" s="240" t="s">
        <v>373</v>
      </c>
      <c r="F208" s="241" t="s">
        <v>374</v>
      </c>
      <c r="G208" s="242" t="s">
        <v>213</v>
      </c>
      <c r="H208" s="243">
        <v>3</v>
      </c>
      <c r="I208" s="6"/>
      <c r="J208" s="244">
        <f>ROUND(I208*H208,2)</f>
        <v>0</v>
      </c>
      <c r="K208" s="241" t="s">
        <v>166</v>
      </c>
      <c r="L208" s="103"/>
      <c r="M208" s="245" t="s">
        <v>5</v>
      </c>
      <c r="N208" s="184" t="s">
        <v>42</v>
      </c>
      <c r="O208" s="104"/>
      <c r="P208" s="185">
        <f>O208*H208</f>
        <v>0</v>
      </c>
      <c r="Q208" s="185">
        <v>0</v>
      </c>
      <c r="R208" s="185">
        <f>Q208*H208</f>
        <v>0</v>
      </c>
      <c r="S208" s="185">
        <v>0.005</v>
      </c>
      <c r="T208" s="186">
        <f>S208*H208</f>
        <v>0.015</v>
      </c>
      <c r="AR208" s="92" t="s">
        <v>252</v>
      </c>
      <c r="AT208" s="92" t="s">
        <v>162</v>
      </c>
      <c r="AU208" s="92" t="s">
        <v>81</v>
      </c>
      <c r="AY208" s="92" t="s">
        <v>159</v>
      </c>
      <c r="BE208" s="187">
        <f>IF(N208="základní",J208,0)</f>
        <v>0</v>
      </c>
      <c r="BF208" s="187">
        <f>IF(N208="snížená",J208,0)</f>
        <v>0</v>
      </c>
      <c r="BG208" s="187">
        <f>IF(N208="zákl. přenesená",J208,0)</f>
        <v>0</v>
      </c>
      <c r="BH208" s="187">
        <f>IF(N208="sníž. přenesená",J208,0)</f>
        <v>0</v>
      </c>
      <c r="BI208" s="187">
        <f>IF(N208="nulová",J208,0)</f>
        <v>0</v>
      </c>
      <c r="BJ208" s="92" t="s">
        <v>79</v>
      </c>
      <c r="BK208" s="187">
        <f>ROUND(I208*H208,2)</f>
        <v>0</v>
      </c>
      <c r="BL208" s="92" t="s">
        <v>252</v>
      </c>
      <c r="BM208" s="92" t="s">
        <v>375</v>
      </c>
    </row>
    <row r="209" spans="2:51" s="198" customFormat="1" ht="13.5">
      <c r="B209" s="197"/>
      <c r="D209" s="207" t="s">
        <v>169</v>
      </c>
      <c r="E209" s="218" t="s">
        <v>5</v>
      </c>
      <c r="F209" s="219" t="s">
        <v>376</v>
      </c>
      <c r="H209" s="220">
        <v>3</v>
      </c>
      <c r="L209" s="197"/>
      <c r="M209" s="202"/>
      <c r="N209" s="203"/>
      <c r="O209" s="203"/>
      <c r="P209" s="203"/>
      <c r="Q209" s="203"/>
      <c r="R209" s="203"/>
      <c r="S209" s="203"/>
      <c r="T209" s="204"/>
      <c r="AT209" s="199" t="s">
        <v>169</v>
      </c>
      <c r="AU209" s="199" t="s">
        <v>81</v>
      </c>
      <c r="AV209" s="198" t="s">
        <v>81</v>
      </c>
      <c r="AW209" s="198" t="s">
        <v>35</v>
      </c>
      <c r="AX209" s="198" t="s">
        <v>79</v>
      </c>
      <c r="AY209" s="199" t="s">
        <v>159</v>
      </c>
    </row>
    <row r="210" spans="2:65" s="102" customFormat="1" ht="31.5" customHeight="1">
      <c r="B210" s="103"/>
      <c r="C210" s="239" t="s">
        <v>377</v>
      </c>
      <c r="D210" s="239" t="s">
        <v>162</v>
      </c>
      <c r="E210" s="240" t="s">
        <v>378</v>
      </c>
      <c r="F210" s="241" t="s">
        <v>379</v>
      </c>
      <c r="G210" s="242" t="s">
        <v>181</v>
      </c>
      <c r="H210" s="243">
        <v>5.4</v>
      </c>
      <c r="I210" s="6"/>
      <c r="J210" s="244">
        <f>ROUND(I210*H210,2)</f>
        <v>0</v>
      </c>
      <c r="K210" s="241" t="s">
        <v>166</v>
      </c>
      <c r="L210" s="103"/>
      <c r="M210" s="245" t="s">
        <v>5</v>
      </c>
      <c r="N210" s="184" t="s">
        <v>42</v>
      </c>
      <c r="O210" s="104"/>
      <c r="P210" s="185">
        <f>O210*H210</f>
        <v>0</v>
      </c>
      <c r="Q210" s="185">
        <v>0.00025</v>
      </c>
      <c r="R210" s="185">
        <f>Q210*H210</f>
        <v>0.00135</v>
      </c>
      <c r="S210" s="185">
        <v>0</v>
      </c>
      <c r="T210" s="186">
        <f>S210*H210</f>
        <v>0</v>
      </c>
      <c r="AR210" s="92" t="s">
        <v>252</v>
      </c>
      <c r="AT210" s="92" t="s">
        <v>162</v>
      </c>
      <c r="AU210" s="92" t="s">
        <v>81</v>
      </c>
      <c r="AY210" s="92" t="s">
        <v>159</v>
      </c>
      <c r="BE210" s="187">
        <f>IF(N210="základní",J210,0)</f>
        <v>0</v>
      </c>
      <c r="BF210" s="187">
        <f>IF(N210="snížená",J210,0)</f>
        <v>0</v>
      </c>
      <c r="BG210" s="187">
        <f>IF(N210="zákl. přenesená",J210,0)</f>
        <v>0</v>
      </c>
      <c r="BH210" s="187">
        <f>IF(N210="sníž. přenesená",J210,0)</f>
        <v>0</v>
      </c>
      <c r="BI210" s="187">
        <f>IF(N210="nulová",J210,0)</f>
        <v>0</v>
      </c>
      <c r="BJ210" s="92" t="s">
        <v>79</v>
      </c>
      <c r="BK210" s="187">
        <f>ROUND(I210*H210,2)</f>
        <v>0</v>
      </c>
      <c r="BL210" s="92" t="s">
        <v>252</v>
      </c>
      <c r="BM210" s="92" t="s">
        <v>380</v>
      </c>
    </row>
    <row r="211" spans="2:51" s="189" customFormat="1" ht="13.5">
      <c r="B211" s="188"/>
      <c r="D211" s="190" t="s">
        <v>169</v>
      </c>
      <c r="E211" s="191" t="s">
        <v>5</v>
      </c>
      <c r="F211" s="192" t="s">
        <v>190</v>
      </c>
      <c r="H211" s="193" t="s">
        <v>5</v>
      </c>
      <c r="L211" s="188"/>
      <c r="M211" s="194"/>
      <c r="N211" s="195"/>
      <c r="O211" s="195"/>
      <c r="P211" s="195"/>
      <c r="Q211" s="195"/>
      <c r="R211" s="195"/>
      <c r="S211" s="195"/>
      <c r="T211" s="196"/>
      <c r="AT211" s="193" t="s">
        <v>169</v>
      </c>
      <c r="AU211" s="193" t="s">
        <v>81</v>
      </c>
      <c r="AV211" s="189" t="s">
        <v>79</v>
      </c>
      <c r="AW211" s="189" t="s">
        <v>35</v>
      </c>
      <c r="AX211" s="189" t="s">
        <v>71</v>
      </c>
      <c r="AY211" s="193" t="s">
        <v>159</v>
      </c>
    </row>
    <row r="212" spans="2:51" s="198" customFormat="1" ht="13.5">
      <c r="B212" s="197"/>
      <c r="D212" s="190" t="s">
        <v>169</v>
      </c>
      <c r="E212" s="199" t="s">
        <v>5</v>
      </c>
      <c r="F212" s="200" t="s">
        <v>262</v>
      </c>
      <c r="H212" s="201">
        <v>5.4</v>
      </c>
      <c r="L212" s="197"/>
      <c r="M212" s="202"/>
      <c r="N212" s="203"/>
      <c r="O212" s="203"/>
      <c r="P212" s="203"/>
      <c r="Q212" s="203"/>
      <c r="R212" s="203"/>
      <c r="S212" s="203"/>
      <c r="T212" s="204"/>
      <c r="AT212" s="199" t="s">
        <v>169</v>
      </c>
      <c r="AU212" s="199" t="s">
        <v>81</v>
      </c>
      <c r="AV212" s="198" t="s">
        <v>81</v>
      </c>
      <c r="AW212" s="198" t="s">
        <v>35</v>
      </c>
      <c r="AX212" s="198" t="s">
        <v>71</v>
      </c>
      <c r="AY212" s="199" t="s">
        <v>159</v>
      </c>
    </row>
    <row r="213" spans="2:51" s="206" customFormat="1" ht="13.5">
      <c r="B213" s="205"/>
      <c r="D213" s="207" t="s">
        <v>169</v>
      </c>
      <c r="E213" s="208" t="s">
        <v>5</v>
      </c>
      <c r="F213" s="209" t="s">
        <v>172</v>
      </c>
      <c r="H213" s="210">
        <v>5.4</v>
      </c>
      <c r="L213" s="205"/>
      <c r="M213" s="211"/>
      <c r="N213" s="212"/>
      <c r="O213" s="212"/>
      <c r="P213" s="212"/>
      <c r="Q213" s="212"/>
      <c r="R213" s="212"/>
      <c r="S213" s="212"/>
      <c r="T213" s="213"/>
      <c r="AT213" s="214" t="s">
        <v>169</v>
      </c>
      <c r="AU213" s="214" t="s">
        <v>81</v>
      </c>
      <c r="AV213" s="206" t="s">
        <v>167</v>
      </c>
      <c r="AW213" s="206" t="s">
        <v>35</v>
      </c>
      <c r="AX213" s="206" t="s">
        <v>79</v>
      </c>
      <c r="AY213" s="214" t="s">
        <v>159</v>
      </c>
    </row>
    <row r="214" spans="2:65" s="102" customFormat="1" ht="44.25" customHeight="1">
      <c r="B214" s="103"/>
      <c r="C214" s="231" t="s">
        <v>381</v>
      </c>
      <c r="D214" s="231" t="s">
        <v>221</v>
      </c>
      <c r="E214" s="232" t="s">
        <v>382</v>
      </c>
      <c r="F214" s="393" t="s">
        <v>1303</v>
      </c>
      <c r="G214" s="252" t="s">
        <v>213</v>
      </c>
      <c r="H214" s="253">
        <v>2</v>
      </c>
      <c r="I214" s="7"/>
      <c r="J214" s="236">
        <f>ROUND(I214*H214,2)</f>
        <v>0</v>
      </c>
      <c r="K214" s="233" t="s">
        <v>166</v>
      </c>
      <c r="L214" s="221"/>
      <c r="M214" s="238" t="s">
        <v>5</v>
      </c>
      <c r="N214" s="222" t="s">
        <v>42</v>
      </c>
      <c r="O214" s="104"/>
      <c r="P214" s="185">
        <f>O214*H214</f>
        <v>0</v>
      </c>
      <c r="Q214" s="185">
        <v>0.039</v>
      </c>
      <c r="R214" s="185">
        <f>Q214*H214</f>
        <v>0.078</v>
      </c>
      <c r="S214" s="185">
        <v>0</v>
      </c>
      <c r="T214" s="186">
        <f>S214*H214</f>
        <v>0</v>
      </c>
      <c r="AR214" s="92" t="s">
        <v>328</v>
      </c>
      <c r="AT214" s="92" t="s">
        <v>221</v>
      </c>
      <c r="AU214" s="92" t="s">
        <v>81</v>
      </c>
      <c r="AY214" s="92" t="s">
        <v>159</v>
      </c>
      <c r="BE214" s="187">
        <f>IF(N214="základní",J214,0)</f>
        <v>0</v>
      </c>
      <c r="BF214" s="187">
        <f>IF(N214="snížená",J214,0)</f>
        <v>0</v>
      </c>
      <c r="BG214" s="187">
        <f>IF(N214="zákl. přenesená",J214,0)</f>
        <v>0</v>
      </c>
      <c r="BH214" s="187">
        <f>IF(N214="sníž. přenesená",J214,0)</f>
        <v>0</v>
      </c>
      <c r="BI214" s="187">
        <f>IF(N214="nulová",J214,0)</f>
        <v>0</v>
      </c>
      <c r="BJ214" s="92" t="s">
        <v>79</v>
      </c>
      <c r="BK214" s="187">
        <f>ROUND(I214*H214,2)</f>
        <v>0</v>
      </c>
      <c r="BL214" s="92" t="s">
        <v>252</v>
      </c>
      <c r="BM214" s="92" t="s">
        <v>383</v>
      </c>
    </row>
    <row r="215" spans="2:65" s="102" customFormat="1" ht="31.5" customHeight="1">
      <c r="B215" s="103"/>
      <c r="C215" s="239" t="s">
        <v>384</v>
      </c>
      <c r="D215" s="239" t="s">
        <v>162</v>
      </c>
      <c r="E215" s="240" t="s">
        <v>385</v>
      </c>
      <c r="F215" s="241" t="s">
        <v>386</v>
      </c>
      <c r="G215" s="242" t="s">
        <v>213</v>
      </c>
      <c r="H215" s="243">
        <v>1</v>
      </c>
      <c r="I215" s="6"/>
      <c r="J215" s="244">
        <f>ROUND(I215*H215,2)</f>
        <v>0</v>
      </c>
      <c r="K215" s="241" t="s">
        <v>166</v>
      </c>
      <c r="L215" s="103"/>
      <c r="M215" s="245" t="s">
        <v>5</v>
      </c>
      <c r="N215" s="184" t="s">
        <v>42</v>
      </c>
      <c r="O215" s="104"/>
      <c r="P215" s="185">
        <f>O215*H215</f>
        <v>0</v>
      </c>
      <c r="Q215" s="185">
        <v>0</v>
      </c>
      <c r="R215" s="185">
        <f>Q215*H215</f>
        <v>0</v>
      </c>
      <c r="S215" s="185">
        <v>0</v>
      </c>
      <c r="T215" s="186">
        <f>S215*H215</f>
        <v>0</v>
      </c>
      <c r="AR215" s="92" t="s">
        <v>252</v>
      </c>
      <c r="AT215" s="92" t="s">
        <v>162</v>
      </c>
      <c r="AU215" s="92" t="s">
        <v>81</v>
      </c>
      <c r="AY215" s="92" t="s">
        <v>159</v>
      </c>
      <c r="BE215" s="187">
        <f>IF(N215="základní",J215,0)</f>
        <v>0</v>
      </c>
      <c r="BF215" s="187">
        <f>IF(N215="snížená",J215,0)</f>
        <v>0</v>
      </c>
      <c r="BG215" s="187">
        <f>IF(N215="zákl. přenesená",J215,0)</f>
        <v>0</v>
      </c>
      <c r="BH215" s="187">
        <f>IF(N215="sníž. přenesená",J215,0)</f>
        <v>0</v>
      </c>
      <c r="BI215" s="187">
        <f>IF(N215="nulová",J215,0)</f>
        <v>0</v>
      </c>
      <c r="BJ215" s="92" t="s">
        <v>79</v>
      </c>
      <c r="BK215" s="187">
        <f>ROUND(I215*H215,2)</f>
        <v>0</v>
      </c>
      <c r="BL215" s="92" t="s">
        <v>252</v>
      </c>
      <c r="BM215" s="92" t="s">
        <v>387</v>
      </c>
    </row>
    <row r="216" spans="2:51" s="198" customFormat="1" ht="13.5">
      <c r="B216" s="197"/>
      <c r="D216" s="207" t="s">
        <v>169</v>
      </c>
      <c r="E216" s="218" t="s">
        <v>5</v>
      </c>
      <c r="F216" s="219" t="s">
        <v>388</v>
      </c>
      <c r="H216" s="220">
        <v>1</v>
      </c>
      <c r="L216" s="197"/>
      <c r="M216" s="202"/>
      <c r="N216" s="203"/>
      <c r="O216" s="203"/>
      <c r="P216" s="203"/>
      <c r="Q216" s="203"/>
      <c r="R216" s="203"/>
      <c r="S216" s="203"/>
      <c r="T216" s="204"/>
      <c r="AT216" s="199" t="s">
        <v>169</v>
      </c>
      <c r="AU216" s="199" t="s">
        <v>81</v>
      </c>
      <c r="AV216" s="198" t="s">
        <v>81</v>
      </c>
      <c r="AW216" s="198" t="s">
        <v>35</v>
      </c>
      <c r="AX216" s="198" t="s">
        <v>79</v>
      </c>
      <c r="AY216" s="199" t="s">
        <v>159</v>
      </c>
    </row>
    <row r="217" spans="2:65" s="102" customFormat="1" ht="44.25" customHeight="1">
      <c r="B217" s="103"/>
      <c r="C217" s="231" t="s">
        <v>389</v>
      </c>
      <c r="D217" s="231" t="s">
        <v>221</v>
      </c>
      <c r="E217" s="232" t="s">
        <v>390</v>
      </c>
      <c r="F217" s="393" t="s">
        <v>1304</v>
      </c>
      <c r="G217" s="252" t="s">
        <v>213</v>
      </c>
      <c r="H217" s="253">
        <v>1</v>
      </c>
      <c r="I217" s="7"/>
      <c r="J217" s="236">
        <f>ROUND(I217*H217,2)</f>
        <v>0</v>
      </c>
      <c r="K217" s="233" t="s">
        <v>166</v>
      </c>
      <c r="L217" s="221"/>
      <c r="M217" s="238" t="s">
        <v>5</v>
      </c>
      <c r="N217" s="222" t="s">
        <v>42</v>
      </c>
      <c r="O217" s="104"/>
      <c r="P217" s="185">
        <f>O217*H217</f>
        <v>0</v>
      </c>
      <c r="Q217" s="185">
        <v>0.0185</v>
      </c>
      <c r="R217" s="185">
        <f>Q217*H217</f>
        <v>0.0185</v>
      </c>
      <c r="S217" s="185">
        <v>0</v>
      </c>
      <c r="T217" s="186">
        <f>S217*H217</f>
        <v>0</v>
      </c>
      <c r="AR217" s="92" t="s">
        <v>328</v>
      </c>
      <c r="AT217" s="92" t="s">
        <v>221</v>
      </c>
      <c r="AU217" s="92" t="s">
        <v>81</v>
      </c>
      <c r="AY217" s="92" t="s">
        <v>159</v>
      </c>
      <c r="BE217" s="187">
        <f>IF(N217="základní",J217,0)</f>
        <v>0</v>
      </c>
      <c r="BF217" s="187">
        <f>IF(N217="snížená",J217,0)</f>
        <v>0</v>
      </c>
      <c r="BG217" s="187">
        <f>IF(N217="zákl. přenesená",J217,0)</f>
        <v>0</v>
      </c>
      <c r="BH217" s="187">
        <f>IF(N217="sníž. přenesená",J217,0)</f>
        <v>0</v>
      </c>
      <c r="BI217" s="187">
        <f>IF(N217="nulová",J217,0)</f>
        <v>0</v>
      </c>
      <c r="BJ217" s="92" t="s">
        <v>79</v>
      </c>
      <c r="BK217" s="187">
        <f>ROUND(I217*H217,2)</f>
        <v>0</v>
      </c>
      <c r="BL217" s="92" t="s">
        <v>252</v>
      </c>
      <c r="BM217" s="92" t="s">
        <v>391</v>
      </c>
    </row>
    <row r="218" spans="2:65" s="102" customFormat="1" ht="31.5" customHeight="1">
      <c r="B218" s="103"/>
      <c r="C218" s="239" t="s">
        <v>392</v>
      </c>
      <c r="D218" s="239" t="s">
        <v>162</v>
      </c>
      <c r="E218" s="240" t="s">
        <v>393</v>
      </c>
      <c r="F218" s="241" t="s">
        <v>394</v>
      </c>
      <c r="G218" s="242" t="s">
        <v>213</v>
      </c>
      <c r="H218" s="243">
        <v>1</v>
      </c>
      <c r="I218" s="6"/>
      <c r="J218" s="244">
        <f>ROUND(I218*H218,2)</f>
        <v>0</v>
      </c>
      <c r="K218" s="241" t="s">
        <v>166</v>
      </c>
      <c r="L218" s="103"/>
      <c r="M218" s="245" t="s">
        <v>5</v>
      </c>
      <c r="N218" s="184" t="s">
        <v>42</v>
      </c>
      <c r="O218" s="104"/>
      <c r="P218" s="185">
        <f>O218*H218</f>
        <v>0</v>
      </c>
      <c r="Q218" s="185">
        <v>0</v>
      </c>
      <c r="R218" s="185">
        <f>Q218*H218</f>
        <v>0</v>
      </c>
      <c r="S218" s="185">
        <v>0</v>
      </c>
      <c r="T218" s="186">
        <f>S218*H218</f>
        <v>0</v>
      </c>
      <c r="AR218" s="92" t="s">
        <v>252</v>
      </c>
      <c r="AT218" s="92" t="s">
        <v>162</v>
      </c>
      <c r="AU218" s="92" t="s">
        <v>81</v>
      </c>
      <c r="AY218" s="92" t="s">
        <v>159</v>
      </c>
      <c r="BE218" s="187">
        <f>IF(N218="základní",J218,0)</f>
        <v>0</v>
      </c>
      <c r="BF218" s="187">
        <f>IF(N218="snížená",J218,0)</f>
        <v>0</v>
      </c>
      <c r="BG218" s="187">
        <f>IF(N218="zákl. přenesená",J218,0)</f>
        <v>0</v>
      </c>
      <c r="BH218" s="187">
        <f>IF(N218="sníž. přenesená",J218,0)</f>
        <v>0</v>
      </c>
      <c r="BI218" s="187">
        <f>IF(N218="nulová",J218,0)</f>
        <v>0</v>
      </c>
      <c r="BJ218" s="92" t="s">
        <v>79</v>
      </c>
      <c r="BK218" s="187">
        <f>ROUND(I218*H218,2)</f>
        <v>0</v>
      </c>
      <c r="BL218" s="92" t="s">
        <v>252</v>
      </c>
      <c r="BM218" s="92" t="s">
        <v>395</v>
      </c>
    </row>
    <row r="219" spans="2:51" s="198" customFormat="1" ht="13.5">
      <c r="B219" s="197"/>
      <c r="D219" s="207" t="s">
        <v>169</v>
      </c>
      <c r="E219" s="218" t="s">
        <v>5</v>
      </c>
      <c r="F219" s="219" t="s">
        <v>396</v>
      </c>
      <c r="H219" s="220">
        <v>1</v>
      </c>
      <c r="L219" s="197"/>
      <c r="M219" s="202"/>
      <c r="N219" s="203"/>
      <c r="O219" s="203"/>
      <c r="P219" s="203"/>
      <c r="Q219" s="203"/>
      <c r="R219" s="203"/>
      <c r="S219" s="203"/>
      <c r="T219" s="204"/>
      <c r="AT219" s="199" t="s">
        <v>169</v>
      </c>
      <c r="AU219" s="199" t="s">
        <v>81</v>
      </c>
      <c r="AV219" s="198" t="s">
        <v>81</v>
      </c>
      <c r="AW219" s="198" t="s">
        <v>35</v>
      </c>
      <c r="AX219" s="198" t="s">
        <v>79</v>
      </c>
      <c r="AY219" s="199" t="s">
        <v>159</v>
      </c>
    </row>
    <row r="220" spans="2:65" s="102" customFormat="1" ht="31.5" customHeight="1">
      <c r="B220" s="103"/>
      <c r="C220" s="231" t="s">
        <v>397</v>
      </c>
      <c r="D220" s="231" t="s">
        <v>221</v>
      </c>
      <c r="E220" s="232" t="s">
        <v>398</v>
      </c>
      <c r="F220" s="393" t="s">
        <v>1305</v>
      </c>
      <c r="G220" s="252" t="s">
        <v>271</v>
      </c>
      <c r="H220" s="253">
        <v>3.15</v>
      </c>
      <c r="I220" s="7"/>
      <c r="J220" s="236">
        <f>ROUND(I220*H220,2)</f>
        <v>0</v>
      </c>
      <c r="K220" s="233" t="s">
        <v>166</v>
      </c>
      <c r="L220" s="221"/>
      <c r="M220" s="238" t="s">
        <v>5</v>
      </c>
      <c r="N220" s="222" t="s">
        <v>42</v>
      </c>
      <c r="O220" s="104"/>
      <c r="P220" s="185">
        <f>O220*H220</f>
        <v>0</v>
      </c>
      <c r="Q220" s="185">
        <v>0.0018</v>
      </c>
      <c r="R220" s="185">
        <f>Q220*H220</f>
        <v>0.00567</v>
      </c>
      <c r="S220" s="185">
        <v>0</v>
      </c>
      <c r="T220" s="186">
        <f>S220*H220</f>
        <v>0</v>
      </c>
      <c r="AR220" s="92" t="s">
        <v>328</v>
      </c>
      <c r="AT220" s="92" t="s">
        <v>221</v>
      </c>
      <c r="AU220" s="92" t="s">
        <v>81</v>
      </c>
      <c r="AY220" s="92" t="s">
        <v>159</v>
      </c>
      <c r="BE220" s="187">
        <f>IF(N220="základní",J220,0)</f>
        <v>0</v>
      </c>
      <c r="BF220" s="187">
        <f>IF(N220="snížená",J220,0)</f>
        <v>0</v>
      </c>
      <c r="BG220" s="187">
        <f>IF(N220="zákl. přenesená",J220,0)</f>
        <v>0</v>
      </c>
      <c r="BH220" s="187">
        <f>IF(N220="sníž. přenesená",J220,0)</f>
        <v>0</v>
      </c>
      <c r="BI220" s="187">
        <f>IF(N220="nulová",J220,0)</f>
        <v>0</v>
      </c>
      <c r="BJ220" s="92" t="s">
        <v>79</v>
      </c>
      <c r="BK220" s="187">
        <f>ROUND(I220*H220,2)</f>
        <v>0</v>
      </c>
      <c r="BL220" s="92" t="s">
        <v>252</v>
      </c>
      <c r="BM220" s="92" t="s">
        <v>399</v>
      </c>
    </row>
    <row r="221" spans="2:51" s="198" customFormat="1" ht="13.5">
      <c r="B221" s="197"/>
      <c r="D221" s="207" t="s">
        <v>169</v>
      </c>
      <c r="E221" s="218" t="s">
        <v>5</v>
      </c>
      <c r="F221" s="219" t="s">
        <v>400</v>
      </c>
      <c r="H221" s="220">
        <v>3.15</v>
      </c>
      <c r="L221" s="197"/>
      <c r="M221" s="202"/>
      <c r="N221" s="203"/>
      <c r="O221" s="203"/>
      <c r="P221" s="203"/>
      <c r="Q221" s="203"/>
      <c r="R221" s="203"/>
      <c r="S221" s="203"/>
      <c r="T221" s="204"/>
      <c r="AT221" s="199" t="s">
        <v>169</v>
      </c>
      <c r="AU221" s="199" t="s">
        <v>81</v>
      </c>
      <c r="AV221" s="198" t="s">
        <v>81</v>
      </c>
      <c r="AW221" s="198" t="s">
        <v>35</v>
      </c>
      <c r="AX221" s="198" t="s">
        <v>79</v>
      </c>
      <c r="AY221" s="199" t="s">
        <v>159</v>
      </c>
    </row>
    <row r="222" spans="2:65" s="102" customFormat="1" ht="22.5" customHeight="1">
      <c r="B222" s="103"/>
      <c r="C222" s="231" t="s">
        <v>401</v>
      </c>
      <c r="D222" s="231" t="s">
        <v>221</v>
      </c>
      <c r="E222" s="232" t="s">
        <v>402</v>
      </c>
      <c r="F222" s="233" t="s">
        <v>403</v>
      </c>
      <c r="G222" s="252" t="s">
        <v>213</v>
      </c>
      <c r="H222" s="253">
        <v>1</v>
      </c>
      <c r="I222" s="7"/>
      <c r="J222" s="236">
        <f>ROUND(I222*H222,2)</f>
        <v>0</v>
      </c>
      <c r="K222" s="233" t="s">
        <v>166</v>
      </c>
      <c r="L222" s="221"/>
      <c r="M222" s="238" t="s">
        <v>5</v>
      </c>
      <c r="N222" s="222" t="s">
        <v>42</v>
      </c>
      <c r="O222" s="104"/>
      <c r="P222" s="185">
        <f>O222*H222</f>
        <v>0</v>
      </c>
      <c r="Q222" s="185">
        <v>0.0002</v>
      </c>
      <c r="R222" s="185">
        <f>Q222*H222</f>
        <v>0.0002</v>
      </c>
      <c r="S222" s="185">
        <v>0</v>
      </c>
      <c r="T222" s="186">
        <f>S222*H222</f>
        <v>0</v>
      </c>
      <c r="AR222" s="92" t="s">
        <v>328</v>
      </c>
      <c r="AT222" s="92" t="s">
        <v>221</v>
      </c>
      <c r="AU222" s="92" t="s">
        <v>81</v>
      </c>
      <c r="AY222" s="92" t="s">
        <v>159</v>
      </c>
      <c r="BE222" s="187">
        <f>IF(N222="základní",J222,0)</f>
        <v>0</v>
      </c>
      <c r="BF222" s="187">
        <f>IF(N222="snížená",J222,0)</f>
        <v>0</v>
      </c>
      <c r="BG222" s="187">
        <f>IF(N222="zákl. přenesená",J222,0)</f>
        <v>0</v>
      </c>
      <c r="BH222" s="187">
        <f>IF(N222="sníž. přenesená",J222,0)</f>
        <v>0</v>
      </c>
      <c r="BI222" s="187">
        <f>IF(N222="nulová",J222,0)</f>
        <v>0</v>
      </c>
      <c r="BJ222" s="92" t="s">
        <v>79</v>
      </c>
      <c r="BK222" s="187">
        <f>ROUND(I222*H222,2)</f>
        <v>0</v>
      </c>
      <c r="BL222" s="92" t="s">
        <v>252</v>
      </c>
      <c r="BM222" s="92" t="s">
        <v>404</v>
      </c>
    </row>
    <row r="223" spans="2:65" s="102" customFormat="1" ht="31.5" customHeight="1">
      <c r="B223" s="103"/>
      <c r="C223" s="239" t="s">
        <v>405</v>
      </c>
      <c r="D223" s="239" t="s">
        <v>162</v>
      </c>
      <c r="E223" s="240" t="s">
        <v>406</v>
      </c>
      <c r="F223" s="241" t="s">
        <v>407</v>
      </c>
      <c r="G223" s="242" t="s">
        <v>175</v>
      </c>
      <c r="H223" s="243">
        <v>0.104</v>
      </c>
      <c r="I223" s="6"/>
      <c r="J223" s="244">
        <f>ROUND(I223*H223,2)</f>
        <v>0</v>
      </c>
      <c r="K223" s="241" t="s">
        <v>166</v>
      </c>
      <c r="L223" s="103"/>
      <c r="M223" s="245" t="s">
        <v>5</v>
      </c>
      <c r="N223" s="184" t="s">
        <v>42</v>
      </c>
      <c r="O223" s="104"/>
      <c r="P223" s="185">
        <f>O223*H223</f>
        <v>0</v>
      </c>
      <c r="Q223" s="185">
        <v>0</v>
      </c>
      <c r="R223" s="185">
        <f>Q223*H223</f>
        <v>0</v>
      </c>
      <c r="S223" s="185">
        <v>0</v>
      </c>
      <c r="T223" s="186">
        <f>S223*H223</f>
        <v>0</v>
      </c>
      <c r="AR223" s="92" t="s">
        <v>252</v>
      </c>
      <c r="AT223" s="92" t="s">
        <v>162</v>
      </c>
      <c r="AU223" s="92" t="s">
        <v>81</v>
      </c>
      <c r="AY223" s="92" t="s">
        <v>159</v>
      </c>
      <c r="BE223" s="187">
        <f>IF(N223="základní",J223,0)</f>
        <v>0</v>
      </c>
      <c r="BF223" s="187">
        <f>IF(N223="snížená",J223,0)</f>
        <v>0</v>
      </c>
      <c r="BG223" s="187">
        <f>IF(N223="zákl. přenesená",J223,0)</f>
        <v>0</v>
      </c>
      <c r="BH223" s="187">
        <f>IF(N223="sníž. přenesená",J223,0)</f>
        <v>0</v>
      </c>
      <c r="BI223" s="187">
        <f>IF(N223="nulová",J223,0)</f>
        <v>0</v>
      </c>
      <c r="BJ223" s="92" t="s">
        <v>79</v>
      </c>
      <c r="BK223" s="187">
        <f>ROUND(I223*H223,2)</f>
        <v>0</v>
      </c>
      <c r="BL223" s="92" t="s">
        <v>252</v>
      </c>
      <c r="BM223" s="92" t="s">
        <v>408</v>
      </c>
    </row>
    <row r="224" spans="2:63" s="171" customFormat="1" ht="29.85" customHeight="1">
      <c r="B224" s="170"/>
      <c r="D224" s="181" t="s">
        <v>70</v>
      </c>
      <c r="E224" s="182" t="s">
        <v>409</v>
      </c>
      <c r="F224" s="182" t="s">
        <v>410</v>
      </c>
      <c r="J224" s="183">
        <f>BK224</f>
        <v>0</v>
      </c>
      <c r="L224" s="170"/>
      <c r="M224" s="175"/>
      <c r="N224" s="176"/>
      <c r="O224" s="176"/>
      <c r="P224" s="177">
        <f>SUM(P225:P228)</f>
        <v>0</v>
      </c>
      <c r="Q224" s="176"/>
      <c r="R224" s="177">
        <f>SUM(R225:R228)</f>
        <v>0.4325979</v>
      </c>
      <c r="S224" s="176"/>
      <c r="T224" s="178">
        <f>SUM(T225:T228)</f>
        <v>0</v>
      </c>
      <c r="AR224" s="172" t="s">
        <v>81</v>
      </c>
      <c r="AT224" s="179" t="s">
        <v>70</v>
      </c>
      <c r="AU224" s="179" t="s">
        <v>79</v>
      </c>
      <c r="AY224" s="172" t="s">
        <v>159</v>
      </c>
      <c r="BK224" s="180">
        <f>SUM(BK225:BK228)</f>
        <v>0</v>
      </c>
    </row>
    <row r="225" spans="2:65" s="102" customFormat="1" ht="31.5" customHeight="1">
      <c r="B225" s="103"/>
      <c r="C225" s="239" t="s">
        <v>411</v>
      </c>
      <c r="D225" s="239" t="s">
        <v>162</v>
      </c>
      <c r="E225" s="240" t="s">
        <v>412</v>
      </c>
      <c r="F225" s="392" t="s">
        <v>1306</v>
      </c>
      <c r="G225" s="242" t="s">
        <v>181</v>
      </c>
      <c r="H225" s="243">
        <v>382.83</v>
      </c>
      <c r="I225" s="6"/>
      <c r="J225" s="244">
        <f>ROUND(I225*H225,2)</f>
        <v>0</v>
      </c>
      <c r="K225" s="241" t="s">
        <v>166</v>
      </c>
      <c r="L225" s="103"/>
      <c r="M225" s="245" t="s">
        <v>5</v>
      </c>
      <c r="N225" s="184" t="s">
        <v>42</v>
      </c>
      <c r="O225" s="104"/>
      <c r="P225" s="185">
        <f>O225*H225</f>
        <v>0</v>
      </c>
      <c r="Q225" s="185">
        <v>0.00113</v>
      </c>
      <c r="R225" s="185">
        <f>Q225*H225</f>
        <v>0.4325979</v>
      </c>
      <c r="S225" s="185">
        <v>0</v>
      </c>
      <c r="T225" s="186">
        <f>S225*H225</f>
        <v>0</v>
      </c>
      <c r="AR225" s="92" t="s">
        <v>252</v>
      </c>
      <c r="AT225" s="92" t="s">
        <v>162</v>
      </c>
      <c r="AU225" s="92" t="s">
        <v>81</v>
      </c>
      <c r="AY225" s="92" t="s">
        <v>159</v>
      </c>
      <c r="BE225" s="187">
        <f>IF(N225="základní",J225,0)</f>
        <v>0</v>
      </c>
      <c r="BF225" s="187">
        <f>IF(N225="snížená",J225,0)</f>
        <v>0</v>
      </c>
      <c r="BG225" s="187">
        <f>IF(N225="zákl. přenesená",J225,0)</f>
        <v>0</v>
      </c>
      <c r="BH225" s="187">
        <f>IF(N225="sníž. přenesená",J225,0)</f>
        <v>0</v>
      </c>
      <c r="BI225" s="187">
        <f>IF(N225="nulová",J225,0)</f>
        <v>0</v>
      </c>
      <c r="BJ225" s="92" t="s">
        <v>79</v>
      </c>
      <c r="BK225" s="187">
        <f>ROUND(I225*H225,2)</f>
        <v>0</v>
      </c>
      <c r="BL225" s="92" t="s">
        <v>252</v>
      </c>
      <c r="BM225" s="92" t="s">
        <v>413</v>
      </c>
    </row>
    <row r="226" spans="2:51" s="189" customFormat="1" ht="13.5">
      <c r="B226" s="188"/>
      <c r="D226" s="190" t="s">
        <v>169</v>
      </c>
      <c r="E226" s="191" t="s">
        <v>5</v>
      </c>
      <c r="F226" s="192" t="s">
        <v>414</v>
      </c>
      <c r="H226" s="193" t="s">
        <v>5</v>
      </c>
      <c r="L226" s="188"/>
      <c r="M226" s="194"/>
      <c r="N226" s="195"/>
      <c r="O226" s="195"/>
      <c r="P226" s="195"/>
      <c r="Q226" s="195"/>
      <c r="R226" s="195"/>
      <c r="S226" s="195"/>
      <c r="T226" s="196"/>
      <c r="AT226" s="193" t="s">
        <v>169</v>
      </c>
      <c r="AU226" s="193" t="s">
        <v>81</v>
      </c>
      <c r="AV226" s="189" t="s">
        <v>79</v>
      </c>
      <c r="AW226" s="189" t="s">
        <v>35</v>
      </c>
      <c r="AX226" s="189" t="s">
        <v>71</v>
      </c>
      <c r="AY226" s="193" t="s">
        <v>159</v>
      </c>
    </row>
    <row r="227" spans="2:51" s="198" customFormat="1" ht="13.5">
      <c r="B227" s="197"/>
      <c r="D227" s="207" t="s">
        <v>169</v>
      </c>
      <c r="E227" s="218" t="s">
        <v>5</v>
      </c>
      <c r="F227" s="219" t="s">
        <v>415</v>
      </c>
      <c r="H227" s="220">
        <v>382.83</v>
      </c>
      <c r="L227" s="197"/>
      <c r="M227" s="202"/>
      <c r="N227" s="203"/>
      <c r="O227" s="203"/>
      <c r="P227" s="203"/>
      <c r="Q227" s="203"/>
      <c r="R227" s="203"/>
      <c r="S227" s="203"/>
      <c r="T227" s="204"/>
      <c r="AT227" s="199" t="s">
        <v>169</v>
      </c>
      <c r="AU227" s="199" t="s">
        <v>81</v>
      </c>
      <c r="AV227" s="198" t="s">
        <v>81</v>
      </c>
      <c r="AW227" s="198" t="s">
        <v>35</v>
      </c>
      <c r="AX227" s="198" t="s">
        <v>79</v>
      </c>
      <c r="AY227" s="199" t="s">
        <v>159</v>
      </c>
    </row>
    <row r="228" spans="2:65" s="102" customFormat="1" ht="31.5" customHeight="1">
      <c r="B228" s="103"/>
      <c r="C228" s="239" t="s">
        <v>416</v>
      </c>
      <c r="D228" s="239" t="s">
        <v>162</v>
      </c>
      <c r="E228" s="240" t="s">
        <v>417</v>
      </c>
      <c r="F228" s="241" t="s">
        <v>418</v>
      </c>
      <c r="G228" s="242" t="s">
        <v>175</v>
      </c>
      <c r="H228" s="243">
        <v>0.433</v>
      </c>
      <c r="I228" s="6"/>
      <c r="J228" s="244">
        <f>ROUND(I228*H228,2)</f>
        <v>0</v>
      </c>
      <c r="K228" s="241" t="s">
        <v>166</v>
      </c>
      <c r="L228" s="103"/>
      <c r="M228" s="245" t="s">
        <v>5</v>
      </c>
      <c r="N228" s="184" t="s">
        <v>42</v>
      </c>
      <c r="O228" s="104"/>
      <c r="P228" s="185">
        <f>O228*H228</f>
        <v>0</v>
      </c>
      <c r="Q228" s="185">
        <v>0</v>
      </c>
      <c r="R228" s="185">
        <f>Q228*H228</f>
        <v>0</v>
      </c>
      <c r="S228" s="185">
        <v>0</v>
      </c>
      <c r="T228" s="186">
        <f>S228*H228</f>
        <v>0</v>
      </c>
      <c r="AR228" s="92" t="s">
        <v>252</v>
      </c>
      <c r="AT228" s="92" t="s">
        <v>162</v>
      </c>
      <c r="AU228" s="92" t="s">
        <v>81</v>
      </c>
      <c r="AY228" s="92" t="s">
        <v>159</v>
      </c>
      <c r="BE228" s="187">
        <f>IF(N228="základní",J228,0)</f>
        <v>0</v>
      </c>
      <c r="BF228" s="187">
        <f>IF(N228="snížená",J228,0)</f>
        <v>0</v>
      </c>
      <c r="BG228" s="187">
        <f>IF(N228="zákl. přenesená",J228,0)</f>
        <v>0</v>
      </c>
      <c r="BH228" s="187">
        <f>IF(N228="sníž. přenesená",J228,0)</f>
        <v>0</v>
      </c>
      <c r="BI228" s="187">
        <f>IF(N228="nulová",J228,0)</f>
        <v>0</v>
      </c>
      <c r="BJ228" s="92" t="s">
        <v>79</v>
      </c>
      <c r="BK228" s="187">
        <f>ROUND(I228*H228,2)</f>
        <v>0</v>
      </c>
      <c r="BL228" s="92" t="s">
        <v>252</v>
      </c>
      <c r="BM228" s="92" t="s">
        <v>419</v>
      </c>
    </row>
    <row r="229" spans="2:63" s="171" customFormat="1" ht="29.85" customHeight="1">
      <c r="B229" s="170"/>
      <c r="D229" s="181" t="s">
        <v>70</v>
      </c>
      <c r="E229" s="182" t="s">
        <v>420</v>
      </c>
      <c r="F229" s="182" t="s">
        <v>421</v>
      </c>
      <c r="J229" s="183">
        <f>BK229</f>
        <v>0</v>
      </c>
      <c r="L229" s="170"/>
      <c r="M229" s="175"/>
      <c r="N229" s="176"/>
      <c r="O229" s="176"/>
      <c r="P229" s="177">
        <f>SUM(P230:P246)</f>
        <v>0</v>
      </c>
      <c r="Q229" s="176"/>
      <c r="R229" s="177">
        <f>SUM(R230:R246)</f>
        <v>0.01654806</v>
      </c>
      <c r="S229" s="176"/>
      <c r="T229" s="178">
        <f>SUM(T230:T246)</f>
        <v>0</v>
      </c>
      <c r="AR229" s="172" t="s">
        <v>81</v>
      </c>
      <c r="AT229" s="179" t="s">
        <v>70</v>
      </c>
      <c r="AU229" s="179" t="s">
        <v>79</v>
      </c>
      <c r="AY229" s="172" t="s">
        <v>159</v>
      </c>
      <c r="BK229" s="180">
        <f>SUM(BK230:BK246)</f>
        <v>0</v>
      </c>
    </row>
    <row r="230" spans="2:65" s="102" customFormat="1" ht="31.5" customHeight="1">
      <c r="B230" s="103"/>
      <c r="C230" s="239" t="s">
        <v>422</v>
      </c>
      <c r="D230" s="239" t="s">
        <v>162</v>
      </c>
      <c r="E230" s="240" t="s">
        <v>423</v>
      </c>
      <c r="F230" s="392" t="s">
        <v>1307</v>
      </c>
      <c r="G230" s="242" t="s">
        <v>181</v>
      </c>
      <c r="H230" s="243">
        <v>1.1</v>
      </c>
      <c r="I230" s="6"/>
      <c r="J230" s="244">
        <f>ROUND(I230*H230,2)</f>
        <v>0</v>
      </c>
      <c r="K230" s="241" t="s">
        <v>166</v>
      </c>
      <c r="L230" s="103"/>
      <c r="M230" s="245" t="s">
        <v>5</v>
      </c>
      <c r="N230" s="184" t="s">
        <v>42</v>
      </c>
      <c r="O230" s="104"/>
      <c r="P230" s="185">
        <f>O230*H230</f>
        <v>0</v>
      </c>
      <c r="Q230" s="185">
        <v>0.00051</v>
      </c>
      <c r="R230" s="185">
        <f>Q230*H230</f>
        <v>0.0005610000000000001</v>
      </c>
      <c r="S230" s="185">
        <v>0</v>
      </c>
      <c r="T230" s="186">
        <f>S230*H230</f>
        <v>0</v>
      </c>
      <c r="AR230" s="92" t="s">
        <v>252</v>
      </c>
      <c r="AT230" s="92" t="s">
        <v>162</v>
      </c>
      <c r="AU230" s="92" t="s">
        <v>81</v>
      </c>
      <c r="AY230" s="92" t="s">
        <v>159</v>
      </c>
      <c r="BE230" s="187">
        <f>IF(N230="základní",J230,0)</f>
        <v>0</v>
      </c>
      <c r="BF230" s="187">
        <f>IF(N230="snížená",J230,0)</f>
        <v>0</v>
      </c>
      <c r="BG230" s="187">
        <f>IF(N230="zákl. přenesená",J230,0)</f>
        <v>0</v>
      </c>
      <c r="BH230" s="187">
        <f>IF(N230="sníž. přenesená",J230,0)</f>
        <v>0</v>
      </c>
      <c r="BI230" s="187">
        <f>IF(N230="nulová",J230,0)</f>
        <v>0</v>
      </c>
      <c r="BJ230" s="92" t="s">
        <v>79</v>
      </c>
      <c r="BK230" s="187">
        <f>ROUND(I230*H230,2)</f>
        <v>0</v>
      </c>
      <c r="BL230" s="92" t="s">
        <v>252</v>
      </c>
      <c r="BM230" s="92" t="s">
        <v>424</v>
      </c>
    </row>
    <row r="231" spans="2:51" s="189" customFormat="1" ht="13.5">
      <c r="B231" s="188"/>
      <c r="D231" s="190" t="s">
        <v>169</v>
      </c>
      <c r="E231" s="191" t="s">
        <v>5</v>
      </c>
      <c r="F231" s="192" t="s">
        <v>190</v>
      </c>
      <c r="H231" s="193" t="s">
        <v>5</v>
      </c>
      <c r="L231" s="188"/>
      <c r="M231" s="194"/>
      <c r="N231" s="195"/>
      <c r="O231" s="195"/>
      <c r="P231" s="195"/>
      <c r="Q231" s="195"/>
      <c r="R231" s="195"/>
      <c r="S231" s="195"/>
      <c r="T231" s="196"/>
      <c r="AT231" s="193" t="s">
        <v>169</v>
      </c>
      <c r="AU231" s="193" t="s">
        <v>81</v>
      </c>
      <c r="AV231" s="189" t="s">
        <v>79</v>
      </c>
      <c r="AW231" s="189" t="s">
        <v>35</v>
      </c>
      <c r="AX231" s="189" t="s">
        <v>71</v>
      </c>
      <c r="AY231" s="193" t="s">
        <v>159</v>
      </c>
    </row>
    <row r="232" spans="2:51" s="198" customFormat="1" ht="13.5">
      <c r="B232" s="197"/>
      <c r="D232" s="207" t="s">
        <v>169</v>
      </c>
      <c r="E232" s="218" t="s">
        <v>5</v>
      </c>
      <c r="F232" s="219" t="s">
        <v>425</v>
      </c>
      <c r="H232" s="220">
        <v>1.1</v>
      </c>
      <c r="L232" s="197"/>
      <c r="M232" s="202"/>
      <c r="N232" s="203"/>
      <c r="O232" s="203"/>
      <c r="P232" s="203"/>
      <c r="Q232" s="203"/>
      <c r="R232" s="203"/>
      <c r="S232" s="203"/>
      <c r="T232" s="204"/>
      <c r="AT232" s="199" t="s">
        <v>169</v>
      </c>
      <c r="AU232" s="199" t="s">
        <v>81</v>
      </c>
      <c r="AV232" s="198" t="s">
        <v>81</v>
      </c>
      <c r="AW232" s="198" t="s">
        <v>35</v>
      </c>
      <c r="AX232" s="198" t="s">
        <v>79</v>
      </c>
      <c r="AY232" s="199" t="s">
        <v>159</v>
      </c>
    </row>
    <row r="233" spans="2:65" s="102" customFormat="1" ht="31.5" customHeight="1">
      <c r="B233" s="103"/>
      <c r="C233" s="239" t="s">
        <v>426</v>
      </c>
      <c r="D233" s="239" t="s">
        <v>162</v>
      </c>
      <c r="E233" s="240" t="s">
        <v>427</v>
      </c>
      <c r="F233" s="392" t="s">
        <v>1308</v>
      </c>
      <c r="G233" s="242" t="s">
        <v>181</v>
      </c>
      <c r="H233" s="243">
        <v>8.036</v>
      </c>
      <c r="I233" s="6"/>
      <c r="J233" s="244">
        <f>ROUND(I233*H233,2)</f>
        <v>0</v>
      </c>
      <c r="K233" s="241" t="s">
        <v>166</v>
      </c>
      <c r="L233" s="103"/>
      <c r="M233" s="245" t="s">
        <v>5</v>
      </c>
      <c r="N233" s="184" t="s">
        <v>42</v>
      </c>
      <c r="O233" s="104"/>
      <c r="P233" s="185">
        <f>O233*H233</f>
        <v>0</v>
      </c>
      <c r="Q233" s="185">
        <v>0.00021</v>
      </c>
      <c r="R233" s="185">
        <f>Q233*H233</f>
        <v>0.00168756</v>
      </c>
      <c r="S233" s="185">
        <v>0</v>
      </c>
      <c r="T233" s="186">
        <f>S233*H233</f>
        <v>0</v>
      </c>
      <c r="AR233" s="92" t="s">
        <v>252</v>
      </c>
      <c r="AT233" s="92" t="s">
        <v>162</v>
      </c>
      <c r="AU233" s="92" t="s">
        <v>81</v>
      </c>
      <c r="AY233" s="92" t="s">
        <v>159</v>
      </c>
      <c r="BE233" s="187">
        <f>IF(N233="základní",J233,0)</f>
        <v>0</v>
      </c>
      <c r="BF233" s="187">
        <f>IF(N233="snížená",J233,0)</f>
        <v>0</v>
      </c>
      <c r="BG233" s="187">
        <f>IF(N233="zákl. přenesená",J233,0)</f>
        <v>0</v>
      </c>
      <c r="BH233" s="187">
        <f>IF(N233="sníž. přenesená",J233,0)</f>
        <v>0</v>
      </c>
      <c r="BI233" s="187">
        <f>IF(N233="nulová",J233,0)</f>
        <v>0</v>
      </c>
      <c r="BJ233" s="92" t="s">
        <v>79</v>
      </c>
      <c r="BK233" s="187">
        <f>ROUND(I233*H233,2)</f>
        <v>0</v>
      </c>
      <c r="BL233" s="92" t="s">
        <v>252</v>
      </c>
      <c r="BM233" s="92" t="s">
        <v>428</v>
      </c>
    </row>
    <row r="234" spans="2:51" s="189" customFormat="1" ht="13.5">
      <c r="B234" s="188"/>
      <c r="D234" s="190" t="s">
        <v>169</v>
      </c>
      <c r="E234" s="191" t="s">
        <v>5</v>
      </c>
      <c r="F234" s="192" t="s">
        <v>348</v>
      </c>
      <c r="H234" s="193" t="s">
        <v>5</v>
      </c>
      <c r="L234" s="188"/>
      <c r="M234" s="194"/>
      <c r="N234" s="195"/>
      <c r="O234" s="195"/>
      <c r="P234" s="195"/>
      <c r="Q234" s="195"/>
      <c r="R234" s="195"/>
      <c r="S234" s="195"/>
      <c r="T234" s="196"/>
      <c r="AT234" s="193" t="s">
        <v>169</v>
      </c>
      <c r="AU234" s="193" t="s">
        <v>81</v>
      </c>
      <c r="AV234" s="189" t="s">
        <v>79</v>
      </c>
      <c r="AW234" s="189" t="s">
        <v>35</v>
      </c>
      <c r="AX234" s="189" t="s">
        <v>71</v>
      </c>
      <c r="AY234" s="193" t="s">
        <v>159</v>
      </c>
    </row>
    <row r="235" spans="2:51" s="198" customFormat="1" ht="13.5">
      <c r="B235" s="197"/>
      <c r="D235" s="190" t="s">
        <v>169</v>
      </c>
      <c r="E235" s="199" t="s">
        <v>5</v>
      </c>
      <c r="F235" s="200" t="s">
        <v>429</v>
      </c>
      <c r="H235" s="201">
        <v>8.036</v>
      </c>
      <c r="L235" s="197"/>
      <c r="M235" s="202"/>
      <c r="N235" s="203"/>
      <c r="O235" s="203"/>
      <c r="P235" s="203"/>
      <c r="Q235" s="203"/>
      <c r="R235" s="203"/>
      <c r="S235" s="203"/>
      <c r="T235" s="204"/>
      <c r="AT235" s="199" t="s">
        <v>169</v>
      </c>
      <c r="AU235" s="199" t="s">
        <v>81</v>
      </c>
      <c r="AV235" s="198" t="s">
        <v>81</v>
      </c>
      <c r="AW235" s="198" t="s">
        <v>35</v>
      </c>
      <c r="AX235" s="198" t="s">
        <v>71</v>
      </c>
      <c r="AY235" s="199" t="s">
        <v>159</v>
      </c>
    </row>
    <row r="236" spans="2:51" s="206" customFormat="1" ht="13.5">
      <c r="B236" s="205"/>
      <c r="D236" s="207" t="s">
        <v>169</v>
      </c>
      <c r="E236" s="208" t="s">
        <v>5</v>
      </c>
      <c r="F236" s="209" t="s">
        <v>172</v>
      </c>
      <c r="H236" s="210">
        <v>8.036</v>
      </c>
      <c r="L236" s="205"/>
      <c r="M236" s="211"/>
      <c r="N236" s="212"/>
      <c r="O236" s="212"/>
      <c r="P236" s="212"/>
      <c r="Q236" s="212"/>
      <c r="R236" s="212"/>
      <c r="S236" s="212"/>
      <c r="T236" s="213"/>
      <c r="AT236" s="214" t="s">
        <v>169</v>
      </c>
      <c r="AU236" s="214" t="s">
        <v>81</v>
      </c>
      <c r="AV236" s="206" t="s">
        <v>167</v>
      </c>
      <c r="AW236" s="206" t="s">
        <v>35</v>
      </c>
      <c r="AX236" s="206" t="s">
        <v>79</v>
      </c>
      <c r="AY236" s="214" t="s">
        <v>159</v>
      </c>
    </row>
    <row r="237" spans="2:65" s="102" customFormat="1" ht="31.5" customHeight="1">
      <c r="B237" s="103"/>
      <c r="C237" s="239" t="s">
        <v>430</v>
      </c>
      <c r="D237" s="239" t="s">
        <v>162</v>
      </c>
      <c r="E237" s="240" t="s">
        <v>431</v>
      </c>
      <c r="F237" s="392" t="s">
        <v>1309</v>
      </c>
      <c r="G237" s="242" t="s">
        <v>181</v>
      </c>
      <c r="H237" s="243">
        <v>6.6</v>
      </c>
      <c r="I237" s="6"/>
      <c r="J237" s="244">
        <f>ROUND(I237*H237,2)</f>
        <v>0</v>
      </c>
      <c r="K237" s="241" t="s">
        <v>166</v>
      </c>
      <c r="L237" s="103"/>
      <c r="M237" s="245" t="s">
        <v>5</v>
      </c>
      <c r="N237" s="184" t="s">
        <v>42</v>
      </c>
      <c r="O237" s="104"/>
      <c r="P237" s="185">
        <f>O237*H237</f>
        <v>0</v>
      </c>
      <c r="Q237" s="185">
        <v>0.00042</v>
      </c>
      <c r="R237" s="185">
        <f>Q237*H237</f>
        <v>0.002772</v>
      </c>
      <c r="S237" s="185">
        <v>0</v>
      </c>
      <c r="T237" s="186">
        <f>S237*H237</f>
        <v>0</v>
      </c>
      <c r="AR237" s="92" t="s">
        <v>252</v>
      </c>
      <c r="AT237" s="92" t="s">
        <v>162</v>
      </c>
      <c r="AU237" s="92" t="s">
        <v>81</v>
      </c>
      <c r="AY237" s="92" t="s">
        <v>159</v>
      </c>
      <c r="BE237" s="187">
        <f>IF(N237="základní",J237,0)</f>
        <v>0</v>
      </c>
      <c r="BF237" s="187">
        <f>IF(N237="snížená",J237,0)</f>
        <v>0</v>
      </c>
      <c r="BG237" s="187">
        <f>IF(N237="zákl. přenesená",J237,0)</f>
        <v>0</v>
      </c>
      <c r="BH237" s="187">
        <f>IF(N237="sníž. přenesená",J237,0)</f>
        <v>0</v>
      </c>
      <c r="BI237" s="187">
        <f>IF(N237="nulová",J237,0)</f>
        <v>0</v>
      </c>
      <c r="BJ237" s="92" t="s">
        <v>79</v>
      </c>
      <c r="BK237" s="187">
        <f>ROUND(I237*H237,2)</f>
        <v>0</v>
      </c>
      <c r="BL237" s="92" t="s">
        <v>252</v>
      </c>
      <c r="BM237" s="92" t="s">
        <v>432</v>
      </c>
    </row>
    <row r="238" spans="2:51" s="198" customFormat="1" ht="13.5">
      <c r="B238" s="197"/>
      <c r="D238" s="207" t="s">
        <v>169</v>
      </c>
      <c r="E238" s="218" t="s">
        <v>5</v>
      </c>
      <c r="F238" s="219" t="s">
        <v>433</v>
      </c>
      <c r="H238" s="220">
        <v>6.6</v>
      </c>
      <c r="L238" s="197"/>
      <c r="M238" s="202"/>
      <c r="N238" s="203"/>
      <c r="O238" s="203"/>
      <c r="P238" s="203"/>
      <c r="Q238" s="203"/>
      <c r="R238" s="203"/>
      <c r="S238" s="203"/>
      <c r="T238" s="204"/>
      <c r="AT238" s="199" t="s">
        <v>169</v>
      </c>
      <c r="AU238" s="199" t="s">
        <v>81</v>
      </c>
      <c r="AV238" s="198" t="s">
        <v>81</v>
      </c>
      <c r="AW238" s="198" t="s">
        <v>35</v>
      </c>
      <c r="AX238" s="198" t="s">
        <v>79</v>
      </c>
      <c r="AY238" s="199" t="s">
        <v>159</v>
      </c>
    </row>
    <row r="239" spans="2:65" s="102" customFormat="1" ht="22.5" customHeight="1">
      <c r="B239" s="103"/>
      <c r="C239" s="239" t="s">
        <v>434</v>
      </c>
      <c r="D239" s="239" t="s">
        <v>162</v>
      </c>
      <c r="E239" s="240" t="s">
        <v>435</v>
      </c>
      <c r="F239" s="241" t="s">
        <v>436</v>
      </c>
      <c r="G239" s="242" t="s">
        <v>181</v>
      </c>
      <c r="H239" s="243">
        <v>26.85</v>
      </c>
      <c r="I239" s="6"/>
      <c r="J239" s="244">
        <f>ROUND(I239*H239,2)</f>
        <v>0</v>
      </c>
      <c r="K239" s="241" t="s">
        <v>166</v>
      </c>
      <c r="L239" s="103"/>
      <c r="M239" s="245" t="s">
        <v>5</v>
      </c>
      <c r="N239" s="184" t="s">
        <v>42</v>
      </c>
      <c r="O239" s="104"/>
      <c r="P239" s="185">
        <f>O239*H239</f>
        <v>0</v>
      </c>
      <c r="Q239" s="185">
        <v>0.00015</v>
      </c>
      <c r="R239" s="185">
        <f>Q239*H239</f>
        <v>0.0040275</v>
      </c>
      <c r="S239" s="185">
        <v>0</v>
      </c>
      <c r="T239" s="186">
        <f>S239*H239</f>
        <v>0</v>
      </c>
      <c r="AR239" s="92" t="s">
        <v>252</v>
      </c>
      <c r="AT239" s="92" t="s">
        <v>162</v>
      </c>
      <c r="AU239" s="92" t="s">
        <v>81</v>
      </c>
      <c r="AY239" s="92" t="s">
        <v>159</v>
      </c>
      <c r="BE239" s="187">
        <f>IF(N239="základní",J239,0)</f>
        <v>0</v>
      </c>
      <c r="BF239" s="187">
        <f>IF(N239="snížená",J239,0)</f>
        <v>0</v>
      </c>
      <c r="BG239" s="187">
        <f>IF(N239="zákl. přenesená",J239,0)</f>
        <v>0</v>
      </c>
      <c r="BH239" s="187">
        <f>IF(N239="sníž. přenesená",J239,0)</f>
        <v>0</v>
      </c>
      <c r="BI239" s="187">
        <f>IF(N239="nulová",J239,0)</f>
        <v>0</v>
      </c>
      <c r="BJ239" s="92" t="s">
        <v>79</v>
      </c>
      <c r="BK239" s="187">
        <f>ROUND(I239*H239,2)</f>
        <v>0</v>
      </c>
      <c r="BL239" s="92" t="s">
        <v>252</v>
      </c>
      <c r="BM239" s="92" t="s">
        <v>437</v>
      </c>
    </row>
    <row r="240" spans="2:51" s="189" customFormat="1" ht="13.5">
      <c r="B240" s="188"/>
      <c r="D240" s="190" t="s">
        <v>169</v>
      </c>
      <c r="E240" s="191" t="s">
        <v>5</v>
      </c>
      <c r="F240" s="192" t="s">
        <v>326</v>
      </c>
      <c r="H240" s="193" t="s">
        <v>5</v>
      </c>
      <c r="L240" s="188"/>
      <c r="M240" s="194"/>
      <c r="N240" s="195"/>
      <c r="O240" s="195"/>
      <c r="P240" s="195"/>
      <c r="Q240" s="195"/>
      <c r="R240" s="195"/>
      <c r="S240" s="195"/>
      <c r="T240" s="196"/>
      <c r="AT240" s="193" t="s">
        <v>169</v>
      </c>
      <c r="AU240" s="193" t="s">
        <v>81</v>
      </c>
      <c r="AV240" s="189" t="s">
        <v>79</v>
      </c>
      <c r="AW240" s="189" t="s">
        <v>35</v>
      </c>
      <c r="AX240" s="189" t="s">
        <v>71</v>
      </c>
      <c r="AY240" s="193" t="s">
        <v>159</v>
      </c>
    </row>
    <row r="241" spans="2:51" s="198" customFormat="1" ht="13.5">
      <c r="B241" s="197"/>
      <c r="D241" s="190" t="s">
        <v>169</v>
      </c>
      <c r="E241" s="199" t="s">
        <v>5</v>
      </c>
      <c r="F241" s="200" t="s">
        <v>438</v>
      </c>
      <c r="H241" s="201">
        <v>20.25</v>
      </c>
      <c r="L241" s="197"/>
      <c r="M241" s="202"/>
      <c r="N241" s="203"/>
      <c r="O241" s="203"/>
      <c r="P241" s="203"/>
      <c r="Q241" s="203"/>
      <c r="R241" s="203"/>
      <c r="S241" s="203"/>
      <c r="T241" s="204"/>
      <c r="AT241" s="199" t="s">
        <v>169</v>
      </c>
      <c r="AU241" s="199" t="s">
        <v>81</v>
      </c>
      <c r="AV241" s="198" t="s">
        <v>81</v>
      </c>
      <c r="AW241" s="198" t="s">
        <v>35</v>
      </c>
      <c r="AX241" s="198" t="s">
        <v>71</v>
      </c>
      <c r="AY241" s="199" t="s">
        <v>159</v>
      </c>
    </row>
    <row r="242" spans="2:51" s="198" customFormat="1" ht="13.5">
      <c r="B242" s="197"/>
      <c r="D242" s="190" t="s">
        <v>169</v>
      </c>
      <c r="E242" s="199" t="s">
        <v>5</v>
      </c>
      <c r="F242" s="200" t="s">
        <v>439</v>
      </c>
      <c r="H242" s="201">
        <v>6.6</v>
      </c>
      <c r="L242" s="197"/>
      <c r="M242" s="202"/>
      <c r="N242" s="203"/>
      <c r="O242" s="203"/>
      <c r="P242" s="203"/>
      <c r="Q242" s="203"/>
      <c r="R242" s="203"/>
      <c r="S242" s="203"/>
      <c r="T242" s="204"/>
      <c r="AT242" s="199" t="s">
        <v>169</v>
      </c>
      <c r="AU242" s="199" t="s">
        <v>81</v>
      </c>
      <c r="AV242" s="198" t="s">
        <v>81</v>
      </c>
      <c r="AW242" s="198" t="s">
        <v>35</v>
      </c>
      <c r="AX242" s="198" t="s">
        <v>71</v>
      </c>
      <c r="AY242" s="199" t="s">
        <v>159</v>
      </c>
    </row>
    <row r="243" spans="2:51" s="206" customFormat="1" ht="13.5">
      <c r="B243" s="205"/>
      <c r="D243" s="207" t="s">
        <v>169</v>
      </c>
      <c r="E243" s="208" t="s">
        <v>5</v>
      </c>
      <c r="F243" s="209" t="s">
        <v>172</v>
      </c>
      <c r="H243" s="210">
        <v>26.85</v>
      </c>
      <c r="L243" s="205"/>
      <c r="M243" s="211"/>
      <c r="N243" s="212"/>
      <c r="O243" s="212"/>
      <c r="P243" s="212"/>
      <c r="Q243" s="212"/>
      <c r="R243" s="212"/>
      <c r="S243" s="212"/>
      <c r="T243" s="213"/>
      <c r="AT243" s="214" t="s">
        <v>169</v>
      </c>
      <c r="AU243" s="214" t="s">
        <v>81</v>
      </c>
      <c r="AV243" s="206" t="s">
        <v>167</v>
      </c>
      <c r="AW243" s="206" t="s">
        <v>35</v>
      </c>
      <c r="AX243" s="206" t="s">
        <v>79</v>
      </c>
      <c r="AY243" s="214" t="s">
        <v>159</v>
      </c>
    </row>
    <row r="244" spans="2:65" s="102" customFormat="1" ht="22.5" customHeight="1">
      <c r="B244" s="103"/>
      <c r="C244" s="239" t="s">
        <v>440</v>
      </c>
      <c r="D244" s="239" t="s">
        <v>162</v>
      </c>
      <c r="E244" s="240" t="s">
        <v>441</v>
      </c>
      <c r="F244" s="241" t="s">
        <v>442</v>
      </c>
      <c r="G244" s="242" t="s">
        <v>181</v>
      </c>
      <c r="H244" s="243">
        <v>30</v>
      </c>
      <c r="I244" s="6"/>
      <c r="J244" s="244">
        <f>ROUND(I244*H244,2)</f>
        <v>0</v>
      </c>
      <c r="K244" s="241" t="s">
        <v>166</v>
      </c>
      <c r="L244" s="103"/>
      <c r="M244" s="245" t="s">
        <v>5</v>
      </c>
      <c r="N244" s="184" t="s">
        <v>42</v>
      </c>
      <c r="O244" s="104"/>
      <c r="P244" s="185">
        <f>O244*H244</f>
        <v>0</v>
      </c>
      <c r="Q244" s="185">
        <v>0.00025</v>
      </c>
      <c r="R244" s="185">
        <f>Q244*H244</f>
        <v>0.0075</v>
      </c>
      <c r="S244" s="185">
        <v>0</v>
      </c>
      <c r="T244" s="186">
        <f>S244*H244</f>
        <v>0</v>
      </c>
      <c r="AR244" s="92" t="s">
        <v>252</v>
      </c>
      <c r="AT244" s="92" t="s">
        <v>162</v>
      </c>
      <c r="AU244" s="92" t="s">
        <v>81</v>
      </c>
      <c r="AY244" s="92" t="s">
        <v>159</v>
      </c>
      <c r="BE244" s="187">
        <f>IF(N244="základní",J244,0)</f>
        <v>0</v>
      </c>
      <c r="BF244" s="187">
        <f>IF(N244="snížená",J244,0)</f>
        <v>0</v>
      </c>
      <c r="BG244" s="187">
        <f>IF(N244="zákl. přenesená",J244,0)</f>
        <v>0</v>
      </c>
      <c r="BH244" s="187">
        <f>IF(N244="sníž. přenesená",J244,0)</f>
        <v>0</v>
      </c>
      <c r="BI244" s="187">
        <f>IF(N244="nulová",J244,0)</f>
        <v>0</v>
      </c>
      <c r="BJ244" s="92" t="s">
        <v>79</v>
      </c>
      <c r="BK244" s="187">
        <f>ROUND(I244*H244,2)</f>
        <v>0</v>
      </c>
      <c r="BL244" s="92" t="s">
        <v>252</v>
      </c>
      <c r="BM244" s="92" t="s">
        <v>443</v>
      </c>
    </row>
    <row r="245" spans="2:51" s="189" customFormat="1" ht="13.5">
      <c r="B245" s="188"/>
      <c r="D245" s="190" t="s">
        <v>169</v>
      </c>
      <c r="E245" s="191" t="s">
        <v>5</v>
      </c>
      <c r="F245" s="192" t="s">
        <v>348</v>
      </c>
      <c r="H245" s="193" t="s">
        <v>5</v>
      </c>
      <c r="L245" s="188"/>
      <c r="M245" s="194"/>
      <c r="N245" s="195"/>
      <c r="O245" s="195"/>
      <c r="P245" s="195"/>
      <c r="Q245" s="195"/>
      <c r="R245" s="195"/>
      <c r="S245" s="195"/>
      <c r="T245" s="196"/>
      <c r="AT245" s="193" t="s">
        <v>169</v>
      </c>
      <c r="AU245" s="193" t="s">
        <v>81</v>
      </c>
      <c r="AV245" s="189" t="s">
        <v>79</v>
      </c>
      <c r="AW245" s="189" t="s">
        <v>35</v>
      </c>
      <c r="AX245" s="189" t="s">
        <v>71</v>
      </c>
      <c r="AY245" s="193" t="s">
        <v>159</v>
      </c>
    </row>
    <row r="246" spans="2:51" s="198" customFormat="1" ht="13.5">
      <c r="B246" s="197"/>
      <c r="D246" s="190" t="s">
        <v>169</v>
      </c>
      <c r="E246" s="199" t="s">
        <v>5</v>
      </c>
      <c r="F246" s="200" t="s">
        <v>444</v>
      </c>
      <c r="H246" s="201">
        <v>30</v>
      </c>
      <c r="L246" s="197"/>
      <c r="M246" s="202"/>
      <c r="N246" s="203"/>
      <c r="O246" s="203"/>
      <c r="P246" s="203"/>
      <c r="Q246" s="203"/>
      <c r="R246" s="203"/>
      <c r="S246" s="203"/>
      <c r="T246" s="204"/>
      <c r="AT246" s="199" t="s">
        <v>169</v>
      </c>
      <c r="AU246" s="199" t="s">
        <v>81</v>
      </c>
      <c r="AV246" s="198" t="s">
        <v>81</v>
      </c>
      <c r="AW246" s="198" t="s">
        <v>35</v>
      </c>
      <c r="AX246" s="198" t="s">
        <v>79</v>
      </c>
      <c r="AY246" s="199" t="s">
        <v>159</v>
      </c>
    </row>
    <row r="247" spans="2:63" s="171" customFormat="1" ht="29.85" customHeight="1">
      <c r="B247" s="170"/>
      <c r="D247" s="181" t="s">
        <v>70</v>
      </c>
      <c r="E247" s="182" t="s">
        <v>445</v>
      </c>
      <c r="F247" s="182" t="s">
        <v>446</v>
      </c>
      <c r="J247" s="183">
        <f>BK247</f>
        <v>0</v>
      </c>
      <c r="L247" s="170"/>
      <c r="M247" s="175"/>
      <c r="N247" s="176"/>
      <c r="O247" s="176"/>
      <c r="P247" s="177">
        <f>SUM(P248:P258)</f>
        <v>0</v>
      </c>
      <c r="Q247" s="176"/>
      <c r="R247" s="177">
        <f>SUM(R248:R258)</f>
        <v>0.04801377</v>
      </c>
      <c r="S247" s="176"/>
      <c r="T247" s="178">
        <f>SUM(T248:T258)</f>
        <v>0</v>
      </c>
      <c r="AR247" s="172" t="s">
        <v>81</v>
      </c>
      <c r="AT247" s="179" t="s">
        <v>70</v>
      </c>
      <c r="AU247" s="179" t="s">
        <v>79</v>
      </c>
      <c r="AY247" s="172" t="s">
        <v>159</v>
      </c>
      <c r="BK247" s="180">
        <f>SUM(BK248:BK258)</f>
        <v>0</v>
      </c>
    </row>
    <row r="248" spans="2:65" s="102" customFormat="1" ht="22.5" customHeight="1">
      <c r="B248" s="103"/>
      <c r="C248" s="239" t="s">
        <v>447</v>
      </c>
      <c r="D248" s="239" t="s">
        <v>162</v>
      </c>
      <c r="E248" s="240" t="s">
        <v>448</v>
      </c>
      <c r="F248" s="241" t="s">
        <v>449</v>
      </c>
      <c r="G248" s="242" t="s">
        <v>181</v>
      </c>
      <c r="H248" s="243">
        <v>93.987</v>
      </c>
      <c r="I248" s="6"/>
      <c r="J248" s="244">
        <f>ROUND(I248*H248,2)</f>
        <v>0</v>
      </c>
      <c r="K248" s="241" t="s">
        <v>166</v>
      </c>
      <c r="L248" s="103"/>
      <c r="M248" s="245" t="s">
        <v>5</v>
      </c>
      <c r="N248" s="184" t="s">
        <v>42</v>
      </c>
      <c r="O248" s="104"/>
      <c r="P248" s="185">
        <f>O248*H248</f>
        <v>0</v>
      </c>
      <c r="Q248" s="185">
        <v>0.00025</v>
      </c>
      <c r="R248" s="185">
        <f>Q248*H248</f>
        <v>0.02349675</v>
      </c>
      <c r="S248" s="185">
        <v>0</v>
      </c>
      <c r="T248" s="186">
        <f>S248*H248</f>
        <v>0</v>
      </c>
      <c r="AR248" s="92" t="s">
        <v>252</v>
      </c>
      <c r="AT248" s="92" t="s">
        <v>162</v>
      </c>
      <c r="AU248" s="92" t="s">
        <v>81</v>
      </c>
      <c r="AY248" s="92" t="s">
        <v>159</v>
      </c>
      <c r="BE248" s="187">
        <f>IF(N248="základní",J248,0)</f>
        <v>0</v>
      </c>
      <c r="BF248" s="187">
        <f>IF(N248="snížená",J248,0)</f>
        <v>0</v>
      </c>
      <c r="BG248" s="187">
        <f>IF(N248="zákl. přenesená",J248,0)</f>
        <v>0</v>
      </c>
      <c r="BH248" s="187">
        <f>IF(N248="sníž. přenesená",J248,0)</f>
        <v>0</v>
      </c>
      <c r="BI248" s="187">
        <f>IF(N248="nulová",J248,0)</f>
        <v>0</v>
      </c>
      <c r="BJ248" s="92" t="s">
        <v>79</v>
      </c>
      <c r="BK248" s="187">
        <f>ROUND(I248*H248,2)</f>
        <v>0</v>
      </c>
      <c r="BL248" s="92" t="s">
        <v>252</v>
      </c>
      <c r="BM248" s="92" t="s">
        <v>450</v>
      </c>
    </row>
    <row r="249" spans="2:51" s="189" customFormat="1" ht="13.5">
      <c r="B249" s="188"/>
      <c r="D249" s="190" t="s">
        <v>169</v>
      </c>
      <c r="E249" s="191" t="s">
        <v>5</v>
      </c>
      <c r="F249" s="192" t="s">
        <v>348</v>
      </c>
      <c r="H249" s="193" t="s">
        <v>5</v>
      </c>
      <c r="L249" s="188"/>
      <c r="M249" s="194"/>
      <c r="N249" s="195"/>
      <c r="O249" s="195"/>
      <c r="P249" s="195"/>
      <c r="Q249" s="195"/>
      <c r="R249" s="195"/>
      <c r="S249" s="195"/>
      <c r="T249" s="196"/>
      <c r="AT249" s="193" t="s">
        <v>169</v>
      </c>
      <c r="AU249" s="193" t="s">
        <v>81</v>
      </c>
      <c r="AV249" s="189" t="s">
        <v>79</v>
      </c>
      <c r="AW249" s="189" t="s">
        <v>35</v>
      </c>
      <c r="AX249" s="189" t="s">
        <v>71</v>
      </c>
      <c r="AY249" s="193" t="s">
        <v>159</v>
      </c>
    </row>
    <row r="250" spans="2:51" s="198" customFormat="1" ht="13.5">
      <c r="B250" s="197"/>
      <c r="D250" s="190" t="s">
        <v>169</v>
      </c>
      <c r="E250" s="199" t="s">
        <v>5</v>
      </c>
      <c r="F250" s="200" t="s">
        <v>451</v>
      </c>
      <c r="H250" s="201">
        <v>12.5</v>
      </c>
      <c r="L250" s="197"/>
      <c r="M250" s="202"/>
      <c r="N250" s="203"/>
      <c r="O250" s="203"/>
      <c r="P250" s="203"/>
      <c r="Q250" s="203"/>
      <c r="R250" s="203"/>
      <c r="S250" s="203"/>
      <c r="T250" s="204"/>
      <c r="AT250" s="199" t="s">
        <v>169</v>
      </c>
      <c r="AU250" s="199" t="s">
        <v>81</v>
      </c>
      <c r="AV250" s="198" t="s">
        <v>81</v>
      </c>
      <c r="AW250" s="198" t="s">
        <v>35</v>
      </c>
      <c r="AX250" s="198" t="s">
        <v>71</v>
      </c>
      <c r="AY250" s="199" t="s">
        <v>159</v>
      </c>
    </row>
    <row r="251" spans="2:51" s="198" customFormat="1" ht="13.5">
      <c r="B251" s="197"/>
      <c r="D251" s="190" t="s">
        <v>169</v>
      </c>
      <c r="E251" s="199" t="s">
        <v>5</v>
      </c>
      <c r="F251" s="200" t="s">
        <v>452</v>
      </c>
      <c r="H251" s="201">
        <v>81.487</v>
      </c>
      <c r="L251" s="197"/>
      <c r="M251" s="202"/>
      <c r="N251" s="203"/>
      <c r="O251" s="203"/>
      <c r="P251" s="203"/>
      <c r="Q251" s="203"/>
      <c r="R251" s="203"/>
      <c r="S251" s="203"/>
      <c r="T251" s="204"/>
      <c r="AT251" s="199" t="s">
        <v>169</v>
      </c>
      <c r="AU251" s="199" t="s">
        <v>81</v>
      </c>
      <c r="AV251" s="198" t="s">
        <v>81</v>
      </c>
      <c r="AW251" s="198" t="s">
        <v>35</v>
      </c>
      <c r="AX251" s="198" t="s">
        <v>71</v>
      </c>
      <c r="AY251" s="199" t="s">
        <v>159</v>
      </c>
    </row>
    <row r="252" spans="2:51" s="206" customFormat="1" ht="13.5">
      <c r="B252" s="205"/>
      <c r="D252" s="207" t="s">
        <v>169</v>
      </c>
      <c r="E252" s="208" t="s">
        <v>5</v>
      </c>
      <c r="F252" s="209" t="s">
        <v>172</v>
      </c>
      <c r="H252" s="210">
        <v>93.987</v>
      </c>
      <c r="L252" s="205"/>
      <c r="M252" s="211"/>
      <c r="N252" s="212"/>
      <c r="O252" s="212"/>
      <c r="P252" s="212"/>
      <c r="Q252" s="212"/>
      <c r="R252" s="212"/>
      <c r="S252" s="212"/>
      <c r="T252" s="213"/>
      <c r="AT252" s="214" t="s">
        <v>169</v>
      </c>
      <c r="AU252" s="214" t="s">
        <v>81</v>
      </c>
      <c r="AV252" s="206" t="s">
        <v>167</v>
      </c>
      <c r="AW252" s="206" t="s">
        <v>35</v>
      </c>
      <c r="AX252" s="206" t="s">
        <v>79</v>
      </c>
      <c r="AY252" s="214" t="s">
        <v>159</v>
      </c>
    </row>
    <row r="253" spans="2:65" s="102" customFormat="1" ht="22.5" customHeight="1">
      <c r="B253" s="103"/>
      <c r="C253" s="239" t="s">
        <v>453</v>
      </c>
      <c r="D253" s="239" t="s">
        <v>162</v>
      </c>
      <c r="E253" s="240" t="s">
        <v>454</v>
      </c>
      <c r="F253" s="241" t="s">
        <v>455</v>
      </c>
      <c r="G253" s="242" t="s">
        <v>181</v>
      </c>
      <c r="H253" s="243">
        <v>74.294</v>
      </c>
      <c r="I253" s="6"/>
      <c r="J253" s="244">
        <f>ROUND(I253*H253,2)</f>
        <v>0</v>
      </c>
      <c r="K253" s="241" t="s">
        <v>166</v>
      </c>
      <c r="L253" s="103"/>
      <c r="M253" s="245" t="s">
        <v>5</v>
      </c>
      <c r="N253" s="184" t="s">
        <v>42</v>
      </c>
      <c r="O253" s="104"/>
      <c r="P253" s="185">
        <f>O253*H253</f>
        <v>0</v>
      </c>
      <c r="Q253" s="185">
        <v>0.00033</v>
      </c>
      <c r="R253" s="185">
        <f>Q253*H253</f>
        <v>0.02451702</v>
      </c>
      <c r="S253" s="185">
        <v>0</v>
      </c>
      <c r="T253" s="186">
        <f>S253*H253</f>
        <v>0</v>
      </c>
      <c r="AR253" s="92" t="s">
        <v>252</v>
      </c>
      <c r="AT253" s="92" t="s">
        <v>162</v>
      </c>
      <c r="AU253" s="92" t="s">
        <v>81</v>
      </c>
      <c r="AY253" s="92" t="s">
        <v>159</v>
      </c>
      <c r="BE253" s="187">
        <f>IF(N253="základní",J253,0)</f>
        <v>0</v>
      </c>
      <c r="BF253" s="187">
        <f>IF(N253="snížená",J253,0)</f>
        <v>0</v>
      </c>
      <c r="BG253" s="187">
        <f>IF(N253="zákl. přenesená",J253,0)</f>
        <v>0</v>
      </c>
      <c r="BH253" s="187">
        <f>IF(N253="sníž. přenesená",J253,0)</f>
        <v>0</v>
      </c>
      <c r="BI253" s="187">
        <f>IF(N253="nulová",J253,0)</f>
        <v>0</v>
      </c>
      <c r="BJ253" s="92" t="s">
        <v>79</v>
      </c>
      <c r="BK253" s="187">
        <f>ROUND(I253*H253,2)</f>
        <v>0</v>
      </c>
      <c r="BL253" s="92" t="s">
        <v>252</v>
      </c>
      <c r="BM253" s="92" t="s">
        <v>456</v>
      </c>
    </row>
    <row r="254" spans="2:51" s="189" customFormat="1" ht="13.5">
      <c r="B254" s="188"/>
      <c r="D254" s="190" t="s">
        <v>169</v>
      </c>
      <c r="E254" s="191" t="s">
        <v>5</v>
      </c>
      <c r="F254" s="192" t="s">
        <v>348</v>
      </c>
      <c r="H254" s="193" t="s">
        <v>5</v>
      </c>
      <c r="L254" s="188"/>
      <c r="M254" s="194"/>
      <c r="N254" s="195"/>
      <c r="O254" s="195"/>
      <c r="P254" s="195"/>
      <c r="Q254" s="195"/>
      <c r="R254" s="195"/>
      <c r="S254" s="195"/>
      <c r="T254" s="196"/>
      <c r="AT254" s="193" t="s">
        <v>169</v>
      </c>
      <c r="AU254" s="193" t="s">
        <v>81</v>
      </c>
      <c r="AV254" s="189" t="s">
        <v>79</v>
      </c>
      <c r="AW254" s="189" t="s">
        <v>35</v>
      </c>
      <c r="AX254" s="189" t="s">
        <v>71</v>
      </c>
      <c r="AY254" s="193" t="s">
        <v>159</v>
      </c>
    </row>
    <row r="255" spans="2:51" s="189" customFormat="1" ht="13.5">
      <c r="B255" s="188"/>
      <c r="D255" s="190" t="s">
        <v>169</v>
      </c>
      <c r="E255" s="191" t="s">
        <v>5</v>
      </c>
      <c r="F255" s="192" t="s">
        <v>457</v>
      </c>
      <c r="H255" s="193" t="s">
        <v>5</v>
      </c>
      <c r="L255" s="188"/>
      <c r="M255" s="194"/>
      <c r="N255" s="195"/>
      <c r="O255" s="195"/>
      <c r="P255" s="195"/>
      <c r="Q255" s="195"/>
      <c r="R255" s="195"/>
      <c r="S255" s="195"/>
      <c r="T255" s="196"/>
      <c r="AT255" s="193" t="s">
        <v>169</v>
      </c>
      <c r="AU255" s="193" t="s">
        <v>81</v>
      </c>
      <c r="AV255" s="189" t="s">
        <v>79</v>
      </c>
      <c r="AW255" s="189" t="s">
        <v>35</v>
      </c>
      <c r="AX255" s="189" t="s">
        <v>71</v>
      </c>
      <c r="AY255" s="193" t="s">
        <v>159</v>
      </c>
    </row>
    <row r="256" spans="2:51" s="198" customFormat="1" ht="13.5">
      <c r="B256" s="197"/>
      <c r="D256" s="190" t="s">
        <v>169</v>
      </c>
      <c r="E256" s="199" t="s">
        <v>5</v>
      </c>
      <c r="F256" s="200" t="s">
        <v>349</v>
      </c>
      <c r="H256" s="201">
        <v>18</v>
      </c>
      <c r="L256" s="197"/>
      <c r="M256" s="202"/>
      <c r="N256" s="203"/>
      <c r="O256" s="203"/>
      <c r="P256" s="203"/>
      <c r="Q256" s="203"/>
      <c r="R256" s="203"/>
      <c r="S256" s="203"/>
      <c r="T256" s="204"/>
      <c r="AT256" s="199" t="s">
        <v>169</v>
      </c>
      <c r="AU256" s="199" t="s">
        <v>81</v>
      </c>
      <c r="AV256" s="198" t="s">
        <v>81</v>
      </c>
      <c r="AW256" s="198" t="s">
        <v>35</v>
      </c>
      <c r="AX256" s="198" t="s">
        <v>71</v>
      </c>
      <c r="AY256" s="199" t="s">
        <v>159</v>
      </c>
    </row>
    <row r="257" spans="2:51" s="198" customFormat="1" ht="13.5">
      <c r="B257" s="197"/>
      <c r="D257" s="190" t="s">
        <v>169</v>
      </c>
      <c r="E257" s="199" t="s">
        <v>5</v>
      </c>
      <c r="F257" s="200" t="s">
        <v>458</v>
      </c>
      <c r="H257" s="201">
        <v>56.294</v>
      </c>
      <c r="L257" s="197"/>
      <c r="M257" s="202"/>
      <c r="N257" s="203"/>
      <c r="O257" s="203"/>
      <c r="P257" s="203"/>
      <c r="Q257" s="203"/>
      <c r="R257" s="203"/>
      <c r="S257" s="203"/>
      <c r="T257" s="204"/>
      <c r="AT257" s="199" t="s">
        <v>169</v>
      </c>
      <c r="AU257" s="199" t="s">
        <v>81</v>
      </c>
      <c r="AV257" s="198" t="s">
        <v>81</v>
      </c>
      <c r="AW257" s="198" t="s">
        <v>35</v>
      </c>
      <c r="AX257" s="198" t="s">
        <v>71</v>
      </c>
      <c r="AY257" s="199" t="s">
        <v>159</v>
      </c>
    </row>
    <row r="258" spans="2:51" s="206" customFormat="1" ht="13.5">
      <c r="B258" s="205"/>
      <c r="D258" s="190" t="s">
        <v>169</v>
      </c>
      <c r="E258" s="215" t="s">
        <v>5</v>
      </c>
      <c r="F258" s="216" t="s">
        <v>172</v>
      </c>
      <c r="H258" s="217">
        <v>74.294</v>
      </c>
      <c r="L258" s="205"/>
      <c r="M258" s="211"/>
      <c r="N258" s="212"/>
      <c r="O258" s="212"/>
      <c r="P258" s="212"/>
      <c r="Q258" s="212"/>
      <c r="R258" s="212"/>
      <c r="S258" s="212"/>
      <c r="T258" s="213"/>
      <c r="AT258" s="214" t="s">
        <v>169</v>
      </c>
      <c r="AU258" s="214" t="s">
        <v>81</v>
      </c>
      <c r="AV258" s="206" t="s">
        <v>167</v>
      </c>
      <c r="AW258" s="206" t="s">
        <v>35</v>
      </c>
      <c r="AX258" s="206" t="s">
        <v>79</v>
      </c>
      <c r="AY258" s="214" t="s">
        <v>159</v>
      </c>
    </row>
    <row r="259" spans="2:63" s="171" customFormat="1" ht="37.35" customHeight="1">
      <c r="B259" s="170"/>
      <c r="D259" s="172" t="s">
        <v>70</v>
      </c>
      <c r="E259" s="173" t="s">
        <v>459</v>
      </c>
      <c r="F259" s="173" t="s">
        <v>460</v>
      </c>
      <c r="J259" s="174">
        <f>BK259</f>
        <v>0</v>
      </c>
      <c r="L259" s="170"/>
      <c r="M259" s="175"/>
      <c r="N259" s="176"/>
      <c r="O259" s="176"/>
      <c r="P259" s="177">
        <f>P260+P262+P266+P268+P271+P273</f>
        <v>0</v>
      </c>
      <c r="Q259" s="176"/>
      <c r="R259" s="177">
        <f>R260+R262+R266+R268+R271+R273</f>
        <v>0</v>
      </c>
      <c r="S259" s="176"/>
      <c r="T259" s="178">
        <f>T260+T262+T266+T268+T271+T273</f>
        <v>0</v>
      </c>
      <c r="AR259" s="172" t="s">
        <v>197</v>
      </c>
      <c r="AT259" s="179" t="s">
        <v>70</v>
      </c>
      <c r="AU259" s="179" t="s">
        <v>71</v>
      </c>
      <c r="AY259" s="172" t="s">
        <v>159</v>
      </c>
      <c r="BK259" s="180">
        <f>BK260+BK262+BK266+BK268+BK271+BK273</f>
        <v>0</v>
      </c>
    </row>
    <row r="260" spans="2:63" s="171" customFormat="1" ht="19.9" customHeight="1">
      <c r="B260" s="170"/>
      <c r="D260" s="181" t="s">
        <v>70</v>
      </c>
      <c r="E260" s="182" t="s">
        <v>461</v>
      </c>
      <c r="F260" s="182" t="s">
        <v>462</v>
      </c>
      <c r="J260" s="183">
        <f>BK260</f>
        <v>0</v>
      </c>
      <c r="L260" s="170"/>
      <c r="M260" s="175"/>
      <c r="N260" s="176"/>
      <c r="O260" s="176"/>
      <c r="P260" s="177">
        <f>P261</f>
        <v>0</v>
      </c>
      <c r="Q260" s="176"/>
      <c r="R260" s="177">
        <f>R261</f>
        <v>0</v>
      </c>
      <c r="S260" s="176"/>
      <c r="T260" s="178">
        <f>T261</f>
        <v>0</v>
      </c>
      <c r="AR260" s="172" t="s">
        <v>197</v>
      </c>
      <c r="AT260" s="179" t="s">
        <v>70</v>
      </c>
      <c r="AU260" s="179" t="s">
        <v>79</v>
      </c>
      <c r="AY260" s="172" t="s">
        <v>159</v>
      </c>
      <c r="BK260" s="180">
        <f>BK261</f>
        <v>0</v>
      </c>
    </row>
    <row r="261" spans="2:65" s="102" customFormat="1" ht="31.5" customHeight="1">
      <c r="B261" s="103"/>
      <c r="C261" s="239" t="s">
        <v>463</v>
      </c>
      <c r="D261" s="239" t="s">
        <v>162</v>
      </c>
      <c r="E261" s="278" t="s">
        <v>1291</v>
      </c>
      <c r="F261" s="277" t="s">
        <v>1290</v>
      </c>
      <c r="G261" s="242" t="s">
        <v>464</v>
      </c>
      <c r="H261" s="243">
        <v>1</v>
      </c>
      <c r="I261" s="6"/>
      <c r="J261" s="244">
        <f>ROUND(I261*H261,2)</f>
        <v>0</v>
      </c>
      <c r="K261" s="277" t="s">
        <v>698</v>
      </c>
      <c r="L261" s="103"/>
      <c r="M261" s="245" t="s">
        <v>5</v>
      </c>
      <c r="N261" s="184" t="s">
        <v>42</v>
      </c>
      <c r="O261" s="104"/>
      <c r="P261" s="185">
        <f>O261*H261</f>
        <v>0</v>
      </c>
      <c r="Q261" s="185">
        <v>0</v>
      </c>
      <c r="R261" s="185">
        <f>Q261*H261</f>
        <v>0</v>
      </c>
      <c r="S261" s="185">
        <v>0</v>
      </c>
      <c r="T261" s="186">
        <f>S261*H261</f>
        <v>0</v>
      </c>
      <c r="AR261" s="92" t="s">
        <v>465</v>
      </c>
      <c r="AT261" s="92" t="s">
        <v>162</v>
      </c>
      <c r="AU261" s="92" t="s">
        <v>81</v>
      </c>
      <c r="AY261" s="92" t="s">
        <v>159</v>
      </c>
      <c r="BE261" s="187">
        <f>IF(N261="základní",J261,0)</f>
        <v>0</v>
      </c>
      <c r="BF261" s="187">
        <f>IF(N261="snížená",J261,0)</f>
        <v>0</v>
      </c>
      <c r="BG261" s="187">
        <f>IF(N261="zákl. přenesená",J261,0)</f>
        <v>0</v>
      </c>
      <c r="BH261" s="187">
        <f>IF(N261="sníž. přenesená",J261,0)</f>
        <v>0</v>
      </c>
      <c r="BI261" s="187">
        <f>IF(N261="nulová",J261,0)</f>
        <v>0</v>
      </c>
      <c r="BJ261" s="92" t="s">
        <v>79</v>
      </c>
      <c r="BK261" s="187">
        <f>ROUND(I261*H261,2)</f>
        <v>0</v>
      </c>
      <c r="BL261" s="92" t="s">
        <v>465</v>
      </c>
      <c r="BM261" s="92" t="s">
        <v>466</v>
      </c>
    </row>
    <row r="262" spans="2:63" s="171" customFormat="1" ht="29.85" customHeight="1">
      <c r="B262" s="170"/>
      <c r="D262" s="181" t="s">
        <v>70</v>
      </c>
      <c r="E262" s="182" t="s">
        <v>467</v>
      </c>
      <c r="F262" s="182" t="s">
        <v>468</v>
      </c>
      <c r="J262" s="183">
        <f>BK262</f>
        <v>0</v>
      </c>
      <c r="L262" s="170"/>
      <c r="M262" s="175"/>
      <c r="N262" s="176"/>
      <c r="O262" s="176"/>
      <c r="P262" s="177">
        <f>SUM(P263:P265)</f>
        <v>0</v>
      </c>
      <c r="Q262" s="176"/>
      <c r="R262" s="177">
        <f>SUM(R263:R265)</f>
        <v>0</v>
      </c>
      <c r="S262" s="176"/>
      <c r="T262" s="178">
        <f>SUM(T263:T265)</f>
        <v>0</v>
      </c>
      <c r="AR262" s="172" t="s">
        <v>197</v>
      </c>
      <c r="AT262" s="179" t="s">
        <v>70</v>
      </c>
      <c r="AU262" s="179" t="s">
        <v>79</v>
      </c>
      <c r="AY262" s="172" t="s">
        <v>159</v>
      </c>
      <c r="BK262" s="180">
        <f>SUM(BK263:BK265)</f>
        <v>0</v>
      </c>
    </row>
    <row r="263" spans="2:65" s="102" customFormat="1" ht="22.5" customHeight="1">
      <c r="B263" s="103"/>
      <c r="C263" s="239" t="s">
        <v>469</v>
      </c>
      <c r="D263" s="239" t="s">
        <v>162</v>
      </c>
      <c r="E263" s="240" t="s">
        <v>470</v>
      </c>
      <c r="F263" s="241" t="s">
        <v>471</v>
      </c>
      <c r="G263" s="242" t="s">
        <v>472</v>
      </c>
      <c r="H263" s="243">
        <v>1</v>
      </c>
      <c r="I263" s="6"/>
      <c r="J263" s="244">
        <f>ROUND(I263*H263,2)</f>
        <v>0</v>
      </c>
      <c r="K263" s="241" t="s">
        <v>166</v>
      </c>
      <c r="L263" s="103"/>
      <c r="M263" s="245" t="s">
        <v>5</v>
      </c>
      <c r="N263" s="184" t="s">
        <v>42</v>
      </c>
      <c r="O263" s="104"/>
      <c r="P263" s="185">
        <f>O263*H263</f>
        <v>0</v>
      </c>
      <c r="Q263" s="185">
        <v>0</v>
      </c>
      <c r="R263" s="185">
        <f>Q263*H263</f>
        <v>0</v>
      </c>
      <c r="S263" s="185">
        <v>0</v>
      </c>
      <c r="T263" s="186">
        <f>S263*H263</f>
        <v>0</v>
      </c>
      <c r="AR263" s="92" t="s">
        <v>465</v>
      </c>
      <c r="AT263" s="92" t="s">
        <v>162</v>
      </c>
      <c r="AU263" s="92" t="s">
        <v>81</v>
      </c>
      <c r="AY263" s="92" t="s">
        <v>159</v>
      </c>
      <c r="BE263" s="187">
        <f>IF(N263="základní",J263,0)</f>
        <v>0</v>
      </c>
      <c r="BF263" s="187">
        <f>IF(N263="snížená",J263,0)</f>
        <v>0</v>
      </c>
      <c r="BG263" s="187">
        <f>IF(N263="zákl. přenesená",J263,0)</f>
        <v>0</v>
      </c>
      <c r="BH263" s="187">
        <f>IF(N263="sníž. přenesená",J263,0)</f>
        <v>0</v>
      </c>
      <c r="BI263" s="187">
        <f>IF(N263="nulová",J263,0)</f>
        <v>0</v>
      </c>
      <c r="BJ263" s="92" t="s">
        <v>79</v>
      </c>
      <c r="BK263" s="187">
        <f>ROUND(I263*H263,2)</f>
        <v>0</v>
      </c>
      <c r="BL263" s="92" t="s">
        <v>465</v>
      </c>
      <c r="BM263" s="92" t="s">
        <v>473</v>
      </c>
    </row>
    <row r="264" spans="2:65" s="102" customFormat="1" ht="22.5" customHeight="1">
      <c r="B264" s="103"/>
      <c r="C264" s="239" t="s">
        <v>474</v>
      </c>
      <c r="D264" s="239" t="s">
        <v>162</v>
      </c>
      <c r="E264" s="240" t="s">
        <v>475</v>
      </c>
      <c r="F264" s="241" t="s">
        <v>476</v>
      </c>
      <c r="G264" s="242" t="s">
        <v>271</v>
      </c>
      <c r="H264" s="243">
        <v>250</v>
      </c>
      <c r="I264" s="6"/>
      <c r="J264" s="244">
        <f>ROUND(I264*H264,2)</f>
        <v>0</v>
      </c>
      <c r="K264" s="241" t="s">
        <v>166</v>
      </c>
      <c r="L264" s="103"/>
      <c r="M264" s="245" t="s">
        <v>5</v>
      </c>
      <c r="N264" s="184" t="s">
        <v>42</v>
      </c>
      <c r="O264" s="104"/>
      <c r="P264" s="185">
        <f>O264*H264</f>
        <v>0</v>
      </c>
      <c r="Q264" s="185">
        <v>0</v>
      </c>
      <c r="R264" s="185">
        <f>Q264*H264</f>
        <v>0</v>
      </c>
      <c r="S264" s="185">
        <v>0</v>
      </c>
      <c r="T264" s="186">
        <f>S264*H264</f>
        <v>0</v>
      </c>
      <c r="AR264" s="92" t="s">
        <v>465</v>
      </c>
      <c r="AT264" s="92" t="s">
        <v>162</v>
      </c>
      <c r="AU264" s="92" t="s">
        <v>81</v>
      </c>
      <c r="AY264" s="92" t="s">
        <v>159</v>
      </c>
      <c r="BE264" s="187">
        <f>IF(N264="základní",J264,0)</f>
        <v>0</v>
      </c>
      <c r="BF264" s="187">
        <f>IF(N264="snížená",J264,0)</f>
        <v>0</v>
      </c>
      <c r="BG264" s="187">
        <f>IF(N264="zákl. přenesená",J264,0)</f>
        <v>0</v>
      </c>
      <c r="BH264" s="187">
        <f>IF(N264="sníž. přenesená",J264,0)</f>
        <v>0</v>
      </c>
      <c r="BI264" s="187">
        <f>IF(N264="nulová",J264,0)</f>
        <v>0</v>
      </c>
      <c r="BJ264" s="92" t="s">
        <v>79</v>
      </c>
      <c r="BK264" s="187">
        <f>ROUND(I264*H264,2)</f>
        <v>0</v>
      </c>
      <c r="BL264" s="92" t="s">
        <v>465</v>
      </c>
      <c r="BM264" s="92" t="s">
        <v>477</v>
      </c>
    </row>
    <row r="265" spans="2:65" s="102" customFormat="1" ht="22.5" customHeight="1">
      <c r="B265" s="103"/>
      <c r="C265" s="239" t="s">
        <v>478</v>
      </c>
      <c r="D265" s="239" t="s">
        <v>162</v>
      </c>
      <c r="E265" s="240" t="s">
        <v>479</v>
      </c>
      <c r="F265" s="241" t="s">
        <v>480</v>
      </c>
      <c r="G265" s="242" t="s">
        <v>472</v>
      </c>
      <c r="H265" s="243">
        <v>1</v>
      </c>
      <c r="I265" s="6"/>
      <c r="J265" s="244">
        <f>ROUND(I265*H265,2)</f>
        <v>0</v>
      </c>
      <c r="K265" s="241" t="s">
        <v>166</v>
      </c>
      <c r="L265" s="103"/>
      <c r="M265" s="245" t="s">
        <v>5</v>
      </c>
      <c r="N265" s="184" t="s">
        <v>42</v>
      </c>
      <c r="O265" s="104"/>
      <c r="P265" s="185">
        <f>O265*H265</f>
        <v>0</v>
      </c>
      <c r="Q265" s="185">
        <v>0</v>
      </c>
      <c r="R265" s="185">
        <f>Q265*H265</f>
        <v>0</v>
      </c>
      <c r="S265" s="185">
        <v>0</v>
      </c>
      <c r="T265" s="186">
        <f>S265*H265</f>
        <v>0</v>
      </c>
      <c r="AR265" s="92" t="s">
        <v>465</v>
      </c>
      <c r="AT265" s="92" t="s">
        <v>162</v>
      </c>
      <c r="AU265" s="92" t="s">
        <v>81</v>
      </c>
      <c r="AY265" s="92" t="s">
        <v>159</v>
      </c>
      <c r="BE265" s="187">
        <f>IF(N265="základní",J265,0)</f>
        <v>0</v>
      </c>
      <c r="BF265" s="187">
        <f>IF(N265="snížená",J265,0)</f>
        <v>0</v>
      </c>
      <c r="BG265" s="187">
        <f>IF(N265="zákl. přenesená",J265,0)</f>
        <v>0</v>
      </c>
      <c r="BH265" s="187">
        <f>IF(N265="sníž. přenesená",J265,0)</f>
        <v>0</v>
      </c>
      <c r="BI265" s="187">
        <f>IF(N265="nulová",J265,0)</f>
        <v>0</v>
      </c>
      <c r="BJ265" s="92" t="s">
        <v>79</v>
      </c>
      <c r="BK265" s="187">
        <f>ROUND(I265*H265,2)</f>
        <v>0</v>
      </c>
      <c r="BL265" s="92" t="s">
        <v>465</v>
      </c>
      <c r="BM265" s="92" t="s">
        <v>481</v>
      </c>
    </row>
    <row r="266" spans="2:63" s="171" customFormat="1" ht="29.85" customHeight="1">
      <c r="B266" s="170"/>
      <c r="D266" s="181" t="s">
        <v>70</v>
      </c>
      <c r="E266" s="182" t="s">
        <v>482</v>
      </c>
      <c r="F266" s="182" t="s">
        <v>483</v>
      </c>
      <c r="J266" s="183">
        <f>BK266</f>
        <v>0</v>
      </c>
      <c r="L266" s="170"/>
      <c r="M266" s="175"/>
      <c r="N266" s="176"/>
      <c r="O266" s="176"/>
      <c r="P266" s="177">
        <f>P267</f>
        <v>0</v>
      </c>
      <c r="Q266" s="176"/>
      <c r="R266" s="177">
        <f>R267</f>
        <v>0</v>
      </c>
      <c r="S266" s="176"/>
      <c r="T266" s="178">
        <f>T267</f>
        <v>0</v>
      </c>
      <c r="AR266" s="172" t="s">
        <v>197</v>
      </c>
      <c r="AT266" s="179" t="s">
        <v>70</v>
      </c>
      <c r="AU266" s="179" t="s">
        <v>79</v>
      </c>
      <c r="AY266" s="172" t="s">
        <v>159</v>
      </c>
      <c r="BK266" s="180">
        <f>BK267</f>
        <v>0</v>
      </c>
    </row>
    <row r="267" spans="2:65" s="102" customFormat="1" ht="31.5" customHeight="1">
      <c r="B267" s="103"/>
      <c r="C267" s="239" t="s">
        <v>484</v>
      </c>
      <c r="D267" s="239" t="s">
        <v>162</v>
      </c>
      <c r="E267" s="278" t="s">
        <v>1293</v>
      </c>
      <c r="F267" s="277" t="s">
        <v>1292</v>
      </c>
      <c r="G267" s="242" t="s">
        <v>472</v>
      </c>
      <c r="H267" s="243">
        <v>1</v>
      </c>
      <c r="I267" s="6"/>
      <c r="J267" s="244">
        <f>ROUND(I267*H267,2)</f>
        <v>0</v>
      </c>
      <c r="K267" s="277" t="s">
        <v>698</v>
      </c>
      <c r="L267" s="103"/>
      <c r="M267" s="245" t="s">
        <v>5</v>
      </c>
      <c r="N267" s="184" t="s">
        <v>42</v>
      </c>
      <c r="O267" s="104"/>
      <c r="P267" s="185">
        <f>O267*H267</f>
        <v>0</v>
      </c>
      <c r="Q267" s="185">
        <v>0</v>
      </c>
      <c r="R267" s="185">
        <f>Q267*H267</f>
        <v>0</v>
      </c>
      <c r="S267" s="185">
        <v>0</v>
      </c>
      <c r="T267" s="186">
        <f>S267*H267</f>
        <v>0</v>
      </c>
      <c r="AR267" s="92" t="s">
        <v>465</v>
      </c>
      <c r="AT267" s="92" t="s">
        <v>162</v>
      </c>
      <c r="AU267" s="92" t="s">
        <v>81</v>
      </c>
      <c r="AY267" s="92" t="s">
        <v>159</v>
      </c>
      <c r="BE267" s="187">
        <f>IF(N267="základní",J267,0)</f>
        <v>0</v>
      </c>
      <c r="BF267" s="187">
        <f>IF(N267="snížená",J267,0)</f>
        <v>0</v>
      </c>
      <c r="BG267" s="187">
        <f>IF(N267="zákl. přenesená",J267,0)</f>
        <v>0</v>
      </c>
      <c r="BH267" s="187">
        <f>IF(N267="sníž. přenesená",J267,0)</f>
        <v>0</v>
      </c>
      <c r="BI267" s="187">
        <f>IF(N267="nulová",J267,0)</f>
        <v>0</v>
      </c>
      <c r="BJ267" s="92" t="s">
        <v>79</v>
      </c>
      <c r="BK267" s="187">
        <f>ROUND(I267*H267,2)</f>
        <v>0</v>
      </c>
      <c r="BL267" s="92" t="s">
        <v>465</v>
      </c>
      <c r="BM267" s="92" t="s">
        <v>485</v>
      </c>
    </row>
    <row r="268" spans="2:63" s="171" customFormat="1" ht="29.85" customHeight="1">
      <c r="B268" s="170"/>
      <c r="D268" s="181" t="s">
        <v>70</v>
      </c>
      <c r="E268" s="182" t="s">
        <v>486</v>
      </c>
      <c r="F268" s="182" t="s">
        <v>487</v>
      </c>
      <c r="J268" s="183">
        <f>BK268</f>
        <v>0</v>
      </c>
      <c r="L268" s="170"/>
      <c r="M268" s="175"/>
      <c r="N268" s="176"/>
      <c r="O268" s="176"/>
      <c r="P268" s="177">
        <f>SUM(P269:P270)</f>
        <v>0</v>
      </c>
      <c r="Q268" s="176"/>
      <c r="R268" s="177">
        <f>SUM(R269:R270)</f>
        <v>0</v>
      </c>
      <c r="S268" s="176"/>
      <c r="T268" s="178">
        <f>SUM(T269:T270)</f>
        <v>0</v>
      </c>
      <c r="AR268" s="172" t="s">
        <v>197</v>
      </c>
      <c r="AT268" s="179" t="s">
        <v>70</v>
      </c>
      <c r="AU268" s="179" t="s">
        <v>79</v>
      </c>
      <c r="AY268" s="172" t="s">
        <v>159</v>
      </c>
      <c r="BK268" s="180">
        <f>SUM(BK269:BK270)</f>
        <v>0</v>
      </c>
    </row>
    <row r="269" spans="2:65" s="102" customFormat="1" ht="22.5" customHeight="1">
      <c r="B269" s="103"/>
      <c r="C269" s="239" t="s">
        <v>488</v>
      </c>
      <c r="D269" s="239" t="s">
        <v>162</v>
      </c>
      <c r="E269" s="278" t="s">
        <v>1295</v>
      </c>
      <c r="F269" s="277" t="s">
        <v>1294</v>
      </c>
      <c r="G269" s="242" t="s">
        <v>464</v>
      </c>
      <c r="H269" s="243">
        <v>1</v>
      </c>
      <c r="I269" s="6"/>
      <c r="J269" s="244">
        <f>ROUND(I269*H269,2)</f>
        <v>0</v>
      </c>
      <c r="K269" s="277" t="s">
        <v>698</v>
      </c>
      <c r="L269" s="103"/>
      <c r="M269" s="245" t="s">
        <v>5</v>
      </c>
      <c r="N269" s="184" t="s">
        <v>42</v>
      </c>
      <c r="O269" s="104"/>
      <c r="P269" s="185">
        <f>O269*H269</f>
        <v>0</v>
      </c>
      <c r="Q269" s="185">
        <v>0</v>
      </c>
      <c r="R269" s="185">
        <f>Q269*H269</f>
        <v>0</v>
      </c>
      <c r="S269" s="185">
        <v>0</v>
      </c>
      <c r="T269" s="186">
        <f>S269*H269</f>
        <v>0</v>
      </c>
      <c r="AR269" s="92" t="s">
        <v>465</v>
      </c>
      <c r="AT269" s="92" t="s">
        <v>162</v>
      </c>
      <c r="AU269" s="92" t="s">
        <v>81</v>
      </c>
      <c r="AY269" s="92" t="s">
        <v>159</v>
      </c>
      <c r="BE269" s="187">
        <f>IF(N269="základní",J269,0)</f>
        <v>0</v>
      </c>
      <c r="BF269" s="187">
        <f>IF(N269="snížená",J269,0)</f>
        <v>0</v>
      </c>
      <c r="BG269" s="187">
        <f>IF(N269="zákl. přenesená",J269,0)</f>
        <v>0</v>
      </c>
      <c r="BH269" s="187">
        <f>IF(N269="sníž. přenesená",J269,0)</f>
        <v>0</v>
      </c>
      <c r="BI269" s="187">
        <f>IF(N269="nulová",J269,0)</f>
        <v>0</v>
      </c>
      <c r="BJ269" s="92" t="s">
        <v>79</v>
      </c>
      <c r="BK269" s="187">
        <f>ROUND(I269*H269,2)</f>
        <v>0</v>
      </c>
      <c r="BL269" s="92" t="s">
        <v>465</v>
      </c>
      <c r="BM269" s="92" t="s">
        <v>489</v>
      </c>
    </row>
    <row r="270" spans="2:65" s="102" customFormat="1" ht="27" customHeight="1">
      <c r="B270" s="103"/>
      <c r="C270" s="239" t="s">
        <v>490</v>
      </c>
      <c r="D270" s="239" t="s">
        <v>162</v>
      </c>
      <c r="E270" s="278" t="s">
        <v>1296</v>
      </c>
      <c r="F270" s="277" t="s">
        <v>1297</v>
      </c>
      <c r="G270" s="242" t="s">
        <v>464</v>
      </c>
      <c r="H270" s="243">
        <v>1</v>
      </c>
      <c r="I270" s="6"/>
      <c r="J270" s="244">
        <f>ROUND(I270*H270,2)</f>
        <v>0</v>
      </c>
      <c r="K270" s="277" t="s">
        <v>698</v>
      </c>
      <c r="L270" s="103"/>
      <c r="M270" s="245" t="s">
        <v>5</v>
      </c>
      <c r="N270" s="184" t="s">
        <v>42</v>
      </c>
      <c r="O270" s="104"/>
      <c r="P270" s="185">
        <f>O270*H270</f>
        <v>0</v>
      </c>
      <c r="Q270" s="185">
        <v>0</v>
      </c>
      <c r="R270" s="185">
        <f>Q270*H270</f>
        <v>0</v>
      </c>
      <c r="S270" s="185">
        <v>0</v>
      </c>
      <c r="T270" s="186">
        <f>S270*H270</f>
        <v>0</v>
      </c>
      <c r="AR270" s="92" t="s">
        <v>465</v>
      </c>
      <c r="AT270" s="92" t="s">
        <v>162</v>
      </c>
      <c r="AU270" s="92" t="s">
        <v>81</v>
      </c>
      <c r="AY270" s="92" t="s">
        <v>159</v>
      </c>
      <c r="BE270" s="187">
        <f>IF(N270="základní",J270,0)</f>
        <v>0</v>
      </c>
      <c r="BF270" s="187">
        <f>IF(N270="snížená",J270,0)</f>
        <v>0</v>
      </c>
      <c r="BG270" s="187">
        <f>IF(N270="zákl. přenesená",J270,0)</f>
        <v>0</v>
      </c>
      <c r="BH270" s="187">
        <f>IF(N270="sníž. přenesená",J270,0)</f>
        <v>0</v>
      </c>
      <c r="BI270" s="187">
        <f>IF(N270="nulová",J270,0)</f>
        <v>0</v>
      </c>
      <c r="BJ270" s="92" t="s">
        <v>79</v>
      </c>
      <c r="BK270" s="187">
        <f>ROUND(I270*H270,2)</f>
        <v>0</v>
      </c>
      <c r="BL270" s="92" t="s">
        <v>465</v>
      </c>
      <c r="BM270" s="92" t="s">
        <v>491</v>
      </c>
    </row>
    <row r="271" spans="2:63" s="171" customFormat="1" ht="29.85" customHeight="1">
      <c r="B271" s="170"/>
      <c r="D271" s="181" t="s">
        <v>70</v>
      </c>
      <c r="E271" s="182" t="s">
        <v>492</v>
      </c>
      <c r="F271" s="182" t="s">
        <v>493</v>
      </c>
      <c r="J271" s="183">
        <f>BK271</f>
        <v>0</v>
      </c>
      <c r="L271" s="170"/>
      <c r="M271" s="175"/>
      <c r="N271" s="176"/>
      <c r="O271" s="176"/>
      <c r="P271" s="177">
        <f>SUM(P272:P272)</f>
        <v>0</v>
      </c>
      <c r="Q271" s="176"/>
      <c r="R271" s="177">
        <f>SUM(R272:R272)</f>
        <v>0</v>
      </c>
      <c r="S271" s="176"/>
      <c r="T271" s="178">
        <f>SUM(T272:T272)</f>
        <v>0</v>
      </c>
      <c r="AR271" s="172" t="s">
        <v>197</v>
      </c>
      <c r="AT271" s="179" t="s">
        <v>70</v>
      </c>
      <c r="AU271" s="179" t="s">
        <v>79</v>
      </c>
      <c r="AY271" s="172" t="s">
        <v>159</v>
      </c>
      <c r="BK271" s="180">
        <f>SUM(BK272:BK272)</f>
        <v>0</v>
      </c>
    </row>
    <row r="272" spans="2:65" s="102" customFormat="1" ht="22.5" customHeight="1">
      <c r="B272" s="103"/>
      <c r="C272" s="239">
        <v>66</v>
      </c>
      <c r="D272" s="239" t="s">
        <v>162</v>
      </c>
      <c r="E272" s="240" t="s">
        <v>494</v>
      </c>
      <c r="F272" s="241" t="s">
        <v>495</v>
      </c>
      <c r="G272" s="242" t="s">
        <v>464</v>
      </c>
      <c r="H272" s="243">
        <v>1</v>
      </c>
      <c r="I272" s="6"/>
      <c r="J272" s="244">
        <f>ROUND(I272*H272,2)</f>
        <v>0</v>
      </c>
      <c r="K272" s="277" t="s">
        <v>166</v>
      </c>
      <c r="L272" s="103"/>
      <c r="M272" s="245" t="s">
        <v>5</v>
      </c>
      <c r="N272" s="184" t="s">
        <v>42</v>
      </c>
      <c r="O272" s="104"/>
      <c r="P272" s="185">
        <f>O272*H272</f>
        <v>0</v>
      </c>
      <c r="Q272" s="185">
        <v>0</v>
      </c>
      <c r="R272" s="185">
        <f>Q272*H272</f>
        <v>0</v>
      </c>
      <c r="S272" s="185">
        <v>0</v>
      </c>
      <c r="T272" s="186">
        <f>S272*H272</f>
        <v>0</v>
      </c>
      <c r="AR272" s="92" t="s">
        <v>465</v>
      </c>
      <c r="AT272" s="92" t="s">
        <v>162</v>
      </c>
      <c r="AU272" s="92" t="s">
        <v>81</v>
      </c>
      <c r="AY272" s="92" t="s">
        <v>159</v>
      </c>
      <c r="BE272" s="187">
        <f>IF(N272="základní",J272,0)</f>
        <v>0</v>
      </c>
      <c r="BF272" s="187">
        <f>IF(N272="snížená",J272,0)</f>
        <v>0</v>
      </c>
      <c r="BG272" s="187">
        <f>IF(N272="zákl. přenesená",J272,0)</f>
        <v>0</v>
      </c>
      <c r="BH272" s="187">
        <f>IF(N272="sníž. přenesená",J272,0)</f>
        <v>0</v>
      </c>
      <c r="BI272" s="187">
        <f>IF(N272="nulová",J272,0)</f>
        <v>0</v>
      </c>
      <c r="BJ272" s="92" t="s">
        <v>79</v>
      </c>
      <c r="BK272" s="187">
        <f>ROUND(I272*H272,2)</f>
        <v>0</v>
      </c>
      <c r="BL272" s="92" t="s">
        <v>465</v>
      </c>
      <c r="BM272" s="92" t="s">
        <v>496</v>
      </c>
    </row>
    <row r="273" spans="2:63" s="171" customFormat="1" ht="29.85" customHeight="1">
      <c r="B273" s="170"/>
      <c r="D273" s="181" t="s">
        <v>70</v>
      </c>
      <c r="E273" s="182" t="s">
        <v>497</v>
      </c>
      <c r="F273" s="182" t="s">
        <v>498</v>
      </c>
      <c r="J273" s="183">
        <f>BK273</f>
        <v>0</v>
      </c>
      <c r="L273" s="170"/>
      <c r="M273" s="175"/>
      <c r="N273" s="176"/>
      <c r="O273" s="176"/>
      <c r="P273" s="177">
        <f>P274</f>
        <v>0</v>
      </c>
      <c r="Q273" s="176"/>
      <c r="R273" s="177">
        <f>R274</f>
        <v>0</v>
      </c>
      <c r="S273" s="176"/>
      <c r="T273" s="178">
        <f>T274</f>
        <v>0</v>
      </c>
      <c r="AR273" s="172" t="s">
        <v>197</v>
      </c>
      <c r="AT273" s="179" t="s">
        <v>70</v>
      </c>
      <c r="AU273" s="179" t="s">
        <v>79</v>
      </c>
      <c r="AY273" s="172" t="s">
        <v>159</v>
      </c>
      <c r="BK273" s="180">
        <f>BK274</f>
        <v>0</v>
      </c>
    </row>
    <row r="274" spans="2:65" s="102" customFormat="1" ht="22.5" customHeight="1">
      <c r="B274" s="103"/>
      <c r="C274" s="239">
        <v>67</v>
      </c>
      <c r="D274" s="239" t="s">
        <v>162</v>
      </c>
      <c r="E274" s="278" t="s">
        <v>1299</v>
      </c>
      <c r="F274" s="277" t="s">
        <v>1298</v>
      </c>
      <c r="G274" s="242" t="s">
        <v>213</v>
      </c>
      <c r="H274" s="243">
        <v>1</v>
      </c>
      <c r="I274" s="6"/>
      <c r="J274" s="244">
        <f>ROUND(I274*H274,2)</f>
        <v>0</v>
      </c>
      <c r="K274" s="277" t="s">
        <v>698</v>
      </c>
      <c r="L274" s="103"/>
      <c r="M274" s="245" t="s">
        <v>5</v>
      </c>
      <c r="N274" s="223" t="s">
        <v>42</v>
      </c>
      <c r="O274" s="224"/>
      <c r="P274" s="225">
        <f>O274*H274</f>
        <v>0</v>
      </c>
      <c r="Q274" s="225">
        <v>0</v>
      </c>
      <c r="R274" s="225">
        <f>Q274*H274</f>
        <v>0</v>
      </c>
      <c r="S274" s="225">
        <v>0</v>
      </c>
      <c r="T274" s="226">
        <f>S274*H274</f>
        <v>0</v>
      </c>
      <c r="AR274" s="92" t="s">
        <v>465</v>
      </c>
      <c r="AT274" s="92" t="s">
        <v>162</v>
      </c>
      <c r="AU274" s="92" t="s">
        <v>81</v>
      </c>
      <c r="AY274" s="92" t="s">
        <v>159</v>
      </c>
      <c r="BE274" s="187">
        <f>IF(N274="základní",J274,0)</f>
        <v>0</v>
      </c>
      <c r="BF274" s="187">
        <f>IF(N274="snížená",J274,0)</f>
        <v>0</v>
      </c>
      <c r="BG274" s="187">
        <f>IF(N274="zákl. přenesená",J274,0)</f>
        <v>0</v>
      </c>
      <c r="BH274" s="187">
        <f>IF(N274="sníž. přenesená",J274,0)</f>
        <v>0</v>
      </c>
      <c r="BI274" s="187">
        <f>IF(N274="nulová",J274,0)</f>
        <v>0</v>
      </c>
      <c r="BJ274" s="92" t="s">
        <v>79</v>
      </c>
      <c r="BK274" s="187">
        <f>ROUND(I274*H274,2)</f>
        <v>0</v>
      </c>
      <c r="BL274" s="92" t="s">
        <v>465</v>
      </c>
      <c r="BM274" s="92" t="s">
        <v>499</v>
      </c>
    </row>
    <row r="275" spans="2:12" s="102" customFormat="1" ht="6.95" customHeight="1">
      <c r="B275" s="127"/>
      <c r="C275" s="128"/>
      <c r="D275" s="128"/>
      <c r="E275" s="128"/>
      <c r="F275" s="128"/>
      <c r="G275" s="128"/>
      <c r="H275" s="128"/>
      <c r="I275" s="128"/>
      <c r="J275" s="128"/>
      <c r="K275" s="128"/>
      <c r="L275" s="103"/>
    </row>
  </sheetData>
  <sheetProtection password="DBD7" sheet="1" objects="1" scenarios="1" selectLockedCells="1"/>
  <autoFilter ref="C97:K274"/>
  <mergeCells count="9">
    <mergeCell ref="E88:H88"/>
    <mergeCell ref="E90:H9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5"/>
  <sheetViews>
    <sheetView showGridLines="0" workbookViewId="0" topLeftCell="A1">
      <pane ySplit="1" topLeftCell="A109" activePane="bottomLeft" state="frozen"/>
      <selection pane="bottomLeft" activeCell="I113" sqref="I113"/>
    </sheetView>
  </sheetViews>
  <sheetFormatPr defaultColWidth="9.16015625" defaultRowHeight="13.5"/>
  <cols>
    <col min="1" max="1" width="8.33203125" style="91" customWidth="1"/>
    <col min="2" max="2" width="1.66796875" style="91" customWidth="1"/>
    <col min="3" max="3" width="4.16015625" style="91" customWidth="1"/>
    <col min="4" max="4" width="4.33203125" style="91" customWidth="1"/>
    <col min="5" max="5" width="17.16015625" style="91" customWidth="1"/>
    <col min="6" max="6" width="75" style="91" customWidth="1"/>
    <col min="7" max="7" width="8.66015625" style="91" customWidth="1"/>
    <col min="8" max="8" width="11.16015625" style="91" customWidth="1"/>
    <col min="9" max="9" width="12.66015625" style="91" customWidth="1"/>
    <col min="10" max="10" width="23.5" style="91" customWidth="1"/>
    <col min="11" max="11" width="15.5" style="91" customWidth="1"/>
    <col min="12" max="12" width="9.16015625" style="91" customWidth="1"/>
    <col min="13" max="18" width="9.33203125" style="91" hidden="1" customWidth="1"/>
    <col min="19" max="19" width="8.16015625" style="91" hidden="1" customWidth="1"/>
    <col min="20" max="20" width="29.66015625" style="91" hidden="1" customWidth="1"/>
    <col min="21" max="21" width="16.33203125" style="91" hidden="1" customWidth="1"/>
    <col min="22" max="22" width="12.33203125" style="91" customWidth="1"/>
    <col min="23" max="23" width="16.33203125" style="91" customWidth="1"/>
    <col min="24" max="24" width="12.33203125" style="91" customWidth="1"/>
    <col min="25" max="25" width="15" style="91" customWidth="1"/>
    <col min="26" max="26" width="11" style="91" customWidth="1"/>
    <col min="27" max="27" width="15" style="91" customWidth="1"/>
    <col min="28" max="28" width="16.33203125" style="91" customWidth="1"/>
    <col min="29" max="29" width="11" style="91" customWidth="1"/>
    <col min="30" max="30" width="15" style="91" customWidth="1"/>
    <col min="31" max="31" width="16.33203125" style="91" customWidth="1"/>
    <col min="32" max="43" width="9.16015625" style="91" customWidth="1"/>
    <col min="44" max="65" width="9.33203125" style="91" hidden="1" customWidth="1"/>
    <col min="66" max="16384" width="9.16015625" style="91" customWidth="1"/>
  </cols>
  <sheetData>
    <row r="1" spans="1:70" ht="21.75" customHeight="1">
      <c r="A1" s="88"/>
      <c r="B1" s="3"/>
      <c r="C1" s="3"/>
      <c r="D1" s="4" t="s">
        <v>1</v>
      </c>
      <c r="E1" s="3"/>
      <c r="F1" s="89" t="s">
        <v>108</v>
      </c>
      <c r="G1" s="378" t="s">
        <v>109</v>
      </c>
      <c r="H1" s="378"/>
      <c r="I1" s="3"/>
      <c r="J1" s="89" t="s">
        <v>110</v>
      </c>
      <c r="K1" s="4" t="s">
        <v>111</v>
      </c>
      <c r="L1" s="89" t="s">
        <v>112</v>
      </c>
      <c r="M1" s="89"/>
      <c r="N1" s="89"/>
      <c r="O1" s="89"/>
      <c r="P1" s="89"/>
      <c r="Q1" s="89"/>
      <c r="R1" s="89"/>
      <c r="S1" s="89"/>
      <c r="T1" s="89"/>
      <c r="U1" s="90"/>
      <c r="V1" s="90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</row>
    <row r="2" spans="3:46" ht="36.95" customHeight="1">
      <c r="L2" s="336" t="s">
        <v>8</v>
      </c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92" t="s">
        <v>88</v>
      </c>
    </row>
    <row r="3" spans="2:46" ht="6.95" customHeight="1">
      <c r="B3" s="93"/>
      <c r="C3" s="94"/>
      <c r="D3" s="94"/>
      <c r="E3" s="94"/>
      <c r="F3" s="94"/>
      <c r="G3" s="94"/>
      <c r="H3" s="94"/>
      <c r="I3" s="94"/>
      <c r="J3" s="94"/>
      <c r="K3" s="95"/>
      <c r="AT3" s="92" t="s">
        <v>81</v>
      </c>
    </row>
    <row r="4" spans="2:46" ht="36.95" customHeight="1">
      <c r="B4" s="96"/>
      <c r="C4" s="97"/>
      <c r="D4" s="98" t="s">
        <v>113</v>
      </c>
      <c r="E4" s="97"/>
      <c r="F4" s="97"/>
      <c r="G4" s="97"/>
      <c r="H4" s="97"/>
      <c r="I4" s="97"/>
      <c r="J4" s="97"/>
      <c r="K4" s="99"/>
      <c r="M4" s="100" t="s">
        <v>13</v>
      </c>
      <c r="AT4" s="92" t="s">
        <v>6</v>
      </c>
    </row>
    <row r="5" spans="2:11" ht="6.95" customHeight="1">
      <c r="B5" s="96"/>
      <c r="C5" s="97"/>
      <c r="D5" s="97"/>
      <c r="E5" s="97"/>
      <c r="F5" s="97"/>
      <c r="G5" s="97"/>
      <c r="H5" s="97"/>
      <c r="I5" s="97"/>
      <c r="J5" s="97"/>
      <c r="K5" s="99"/>
    </row>
    <row r="6" spans="2:11" ht="15">
      <c r="B6" s="96"/>
      <c r="C6" s="97"/>
      <c r="D6" s="101" t="s">
        <v>19</v>
      </c>
      <c r="E6" s="97"/>
      <c r="F6" s="97"/>
      <c r="G6" s="97"/>
      <c r="H6" s="97"/>
      <c r="I6" s="97"/>
      <c r="J6" s="97"/>
      <c r="K6" s="99"/>
    </row>
    <row r="7" spans="2:11" ht="22.5" customHeight="1">
      <c r="B7" s="96"/>
      <c r="C7" s="97"/>
      <c r="D7" s="97"/>
      <c r="E7" s="379" t="str">
        <f>'Rekapitulace stavby'!K6</f>
        <v>SPŠ  stavební Pardubice- modernizace a vybavení truhlářských dílen</v>
      </c>
      <c r="F7" s="380"/>
      <c r="G7" s="380"/>
      <c r="H7" s="380"/>
      <c r="I7" s="97"/>
      <c r="J7" s="97"/>
      <c r="K7" s="99"/>
    </row>
    <row r="8" spans="2:11" ht="15">
      <c r="B8" s="96"/>
      <c r="C8" s="97"/>
      <c r="D8" s="101" t="s">
        <v>114</v>
      </c>
      <c r="E8" s="97"/>
      <c r="F8" s="97"/>
      <c r="G8" s="97"/>
      <c r="H8" s="97"/>
      <c r="I8" s="97"/>
      <c r="J8" s="97"/>
      <c r="K8" s="99"/>
    </row>
    <row r="9" spans="2:11" s="102" customFormat="1" ht="22.5" customHeight="1">
      <c r="B9" s="103"/>
      <c r="C9" s="104"/>
      <c r="D9" s="104"/>
      <c r="E9" s="379" t="s">
        <v>500</v>
      </c>
      <c r="F9" s="382"/>
      <c r="G9" s="382"/>
      <c r="H9" s="382"/>
      <c r="I9" s="104"/>
      <c r="J9" s="104"/>
      <c r="K9" s="105"/>
    </row>
    <row r="10" spans="2:11" s="102" customFormat="1" ht="15">
      <c r="B10" s="103"/>
      <c r="C10" s="104"/>
      <c r="D10" s="101" t="s">
        <v>501</v>
      </c>
      <c r="E10" s="104"/>
      <c r="F10" s="104"/>
      <c r="G10" s="104"/>
      <c r="H10" s="104"/>
      <c r="I10" s="104"/>
      <c r="J10" s="104"/>
      <c r="K10" s="105"/>
    </row>
    <row r="11" spans="2:11" s="102" customFormat="1" ht="36.95" customHeight="1">
      <c r="B11" s="103"/>
      <c r="C11" s="104"/>
      <c r="D11" s="104"/>
      <c r="E11" s="381" t="s">
        <v>502</v>
      </c>
      <c r="F11" s="382"/>
      <c r="G11" s="382"/>
      <c r="H11" s="382"/>
      <c r="I11" s="104"/>
      <c r="J11" s="104"/>
      <c r="K11" s="105"/>
    </row>
    <row r="12" spans="2:11" s="102" customFormat="1" ht="13.5">
      <c r="B12" s="103"/>
      <c r="C12" s="104"/>
      <c r="D12" s="104"/>
      <c r="E12" s="104"/>
      <c r="F12" s="104"/>
      <c r="G12" s="104"/>
      <c r="H12" s="104"/>
      <c r="I12" s="104"/>
      <c r="J12" s="104"/>
      <c r="K12" s="105"/>
    </row>
    <row r="13" spans="2:11" s="102" customFormat="1" ht="14.45" customHeight="1">
      <c r="B13" s="103"/>
      <c r="C13" s="104"/>
      <c r="D13" s="101" t="s">
        <v>21</v>
      </c>
      <c r="E13" s="104"/>
      <c r="F13" s="107" t="s">
        <v>5</v>
      </c>
      <c r="G13" s="104"/>
      <c r="H13" s="104"/>
      <c r="I13" s="101" t="s">
        <v>22</v>
      </c>
      <c r="J13" s="107" t="s">
        <v>5</v>
      </c>
      <c r="K13" s="105"/>
    </row>
    <row r="14" spans="2:11" s="102" customFormat="1" ht="14.45" customHeight="1">
      <c r="B14" s="103"/>
      <c r="C14" s="104"/>
      <c r="D14" s="101" t="s">
        <v>23</v>
      </c>
      <c r="E14" s="104"/>
      <c r="F14" s="107" t="s">
        <v>24</v>
      </c>
      <c r="G14" s="104"/>
      <c r="H14" s="104"/>
      <c r="I14" s="101" t="s">
        <v>25</v>
      </c>
      <c r="J14" s="108">
        <f>'Rekapitulace stavby'!AN8</f>
        <v>42926</v>
      </c>
      <c r="K14" s="105"/>
    </row>
    <row r="15" spans="2:11" s="102" customFormat="1" ht="10.9" customHeight="1">
      <c r="B15" s="103"/>
      <c r="C15" s="104"/>
      <c r="D15" s="104"/>
      <c r="E15" s="104"/>
      <c r="F15" s="104"/>
      <c r="G15" s="104"/>
      <c r="H15" s="104"/>
      <c r="I15" s="104"/>
      <c r="J15" s="104"/>
      <c r="K15" s="105"/>
    </row>
    <row r="16" spans="2:11" s="102" customFormat="1" ht="14.45" customHeight="1">
      <c r="B16" s="103"/>
      <c r="C16" s="104"/>
      <c r="D16" s="101" t="s">
        <v>26</v>
      </c>
      <c r="E16" s="104"/>
      <c r="F16" s="104"/>
      <c r="G16" s="104"/>
      <c r="H16" s="104"/>
      <c r="I16" s="101" t="s">
        <v>27</v>
      </c>
      <c r="J16" s="107" t="s">
        <v>5</v>
      </c>
      <c r="K16" s="105"/>
    </row>
    <row r="17" spans="2:11" s="102" customFormat="1" ht="18" customHeight="1">
      <c r="B17" s="103"/>
      <c r="C17" s="104"/>
      <c r="D17" s="104"/>
      <c r="E17" s="107" t="s">
        <v>29</v>
      </c>
      <c r="F17" s="104"/>
      <c r="G17" s="104"/>
      <c r="H17" s="104"/>
      <c r="I17" s="101" t="s">
        <v>30</v>
      </c>
      <c r="J17" s="107" t="s">
        <v>5</v>
      </c>
      <c r="K17" s="105"/>
    </row>
    <row r="18" spans="2:11" s="102" customFormat="1" ht="6.95" customHeight="1">
      <c r="B18" s="103"/>
      <c r="C18" s="104"/>
      <c r="D18" s="104"/>
      <c r="E18" s="104"/>
      <c r="F18" s="104"/>
      <c r="G18" s="104"/>
      <c r="H18" s="104"/>
      <c r="I18" s="104"/>
      <c r="J18" s="104"/>
      <c r="K18" s="105"/>
    </row>
    <row r="19" spans="2:11" s="102" customFormat="1" ht="14.45" customHeight="1">
      <c r="B19" s="103"/>
      <c r="C19" s="104"/>
      <c r="D19" s="101" t="s">
        <v>31</v>
      </c>
      <c r="E19" s="104"/>
      <c r="F19" s="104"/>
      <c r="G19" s="104"/>
      <c r="H19" s="104"/>
      <c r="I19" s="101" t="s">
        <v>27</v>
      </c>
      <c r="J19" s="107" t="str">
        <f>IF('Rekapitulace stavby'!AN13="Vyplň údaj","",IF('Rekapitulace stavby'!AN13="","",'Rekapitulace stavby'!AN13))</f>
        <v/>
      </c>
      <c r="K19" s="105"/>
    </row>
    <row r="20" spans="2:11" s="102" customFormat="1" ht="18" customHeight="1">
      <c r="B20" s="103"/>
      <c r="C20" s="104"/>
      <c r="D20" s="104"/>
      <c r="E20" s="107" t="str">
        <f>IF('Rekapitulace stavby'!E14="Vyplň údaj","",IF('Rekapitulace stavby'!E14="","",'Rekapitulace stavby'!E14))</f>
        <v/>
      </c>
      <c r="F20" s="104"/>
      <c r="G20" s="104"/>
      <c r="H20" s="104"/>
      <c r="I20" s="101" t="s">
        <v>30</v>
      </c>
      <c r="J20" s="107" t="str">
        <f>IF('Rekapitulace stavby'!AN14="Vyplň údaj","",IF('Rekapitulace stavby'!AN14="","",'Rekapitulace stavby'!AN14))</f>
        <v/>
      </c>
      <c r="K20" s="105"/>
    </row>
    <row r="21" spans="2:11" s="102" customFormat="1" ht="6.95" customHeight="1">
      <c r="B21" s="103"/>
      <c r="C21" s="104"/>
      <c r="D21" s="104"/>
      <c r="E21" s="104"/>
      <c r="F21" s="104"/>
      <c r="G21" s="104"/>
      <c r="H21" s="104"/>
      <c r="I21" s="104"/>
      <c r="J21" s="104"/>
      <c r="K21" s="105"/>
    </row>
    <row r="22" spans="2:11" s="102" customFormat="1" ht="14.45" customHeight="1">
      <c r="B22" s="103"/>
      <c r="C22" s="104"/>
      <c r="D22" s="101" t="s">
        <v>33</v>
      </c>
      <c r="E22" s="104"/>
      <c r="F22" s="104"/>
      <c r="G22" s="104"/>
      <c r="H22" s="104"/>
      <c r="I22" s="101" t="s">
        <v>27</v>
      </c>
      <c r="J22" s="107" t="s">
        <v>5</v>
      </c>
      <c r="K22" s="105"/>
    </row>
    <row r="23" spans="2:11" s="102" customFormat="1" ht="18" customHeight="1">
      <c r="B23" s="103"/>
      <c r="C23" s="104"/>
      <c r="D23" s="104"/>
      <c r="E23" s="107" t="s">
        <v>34</v>
      </c>
      <c r="F23" s="104"/>
      <c r="G23" s="104"/>
      <c r="H23" s="104"/>
      <c r="I23" s="101" t="s">
        <v>30</v>
      </c>
      <c r="J23" s="107" t="s">
        <v>5</v>
      </c>
      <c r="K23" s="105"/>
    </row>
    <row r="24" spans="2:11" s="102" customFormat="1" ht="6.95" customHeight="1">
      <c r="B24" s="103"/>
      <c r="C24" s="104"/>
      <c r="D24" s="104"/>
      <c r="E24" s="104"/>
      <c r="F24" s="104"/>
      <c r="G24" s="104"/>
      <c r="H24" s="104"/>
      <c r="I24" s="104"/>
      <c r="J24" s="104"/>
      <c r="K24" s="105"/>
    </row>
    <row r="25" spans="2:11" s="102" customFormat="1" ht="14.45" customHeight="1">
      <c r="B25" s="103"/>
      <c r="C25" s="104"/>
      <c r="D25" s="101" t="s">
        <v>36</v>
      </c>
      <c r="E25" s="104"/>
      <c r="F25" s="104"/>
      <c r="G25" s="104"/>
      <c r="H25" s="104"/>
      <c r="I25" s="104"/>
      <c r="J25" s="104"/>
      <c r="K25" s="105"/>
    </row>
    <row r="26" spans="2:11" s="112" customFormat="1" ht="22.5" customHeight="1">
      <c r="B26" s="109"/>
      <c r="C26" s="110"/>
      <c r="D26" s="110"/>
      <c r="E26" s="371" t="s">
        <v>5</v>
      </c>
      <c r="F26" s="371"/>
      <c r="G26" s="371"/>
      <c r="H26" s="371"/>
      <c r="I26" s="110"/>
      <c r="J26" s="110"/>
      <c r="K26" s="111"/>
    </row>
    <row r="27" spans="2:11" s="102" customFormat="1" ht="6.95" customHeight="1">
      <c r="B27" s="103"/>
      <c r="C27" s="104"/>
      <c r="D27" s="104"/>
      <c r="E27" s="104"/>
      <c r="F27" s="104"/>
      <c r="G27" s="104"/>
      <c r="H27" s="104"/>
      <c r="I27" s="104"/>
      <c r="J27" s="104"/>
      <c r="K27" s="105"/>
    </row>
    <row r="28" spans="2:11" s="102" customFormat="1" ht="6.95" customHeight="1">
      <c r="B28" s="103"/>
      <c r="C28" s="104"/>
      <c r="D28" s="113"/>
      <c r="E28" s="113"/>
      <c r="F28" s="113"/>
      <c r="G28" s="113"/>
      <c r="H28" s="113"/>
      <c r="I28" s="113"/>
      <c r="J28" s="113"/>
      <c r="K28" s="114"/>
    </row>
    <row r="29" spans="2:11" s="102" customFormat="1" ht="25.35" customHeight="1">
      <c r="B29" s="103"/>
      <c r="C29" s="104"/>
      <c r="D29" s="115" t="s">
        <v>37</v>
      </c>
      <c r="E29" s="104"/>
      <c r="F29" s="104"/>
      <c r="G29" s="104"/>
      <c r="H29" s="104"/>
      <c r="I29" s="104"/>
      <c r="J29" s="116">
        <f>ROUND(J85,2)</f>
        <v>0</v>
      </c>
      <c r="K29" s="105"/>
    </row>
    <row r="30" spans="2:11" s="102" customFormat="1" ht="6.95" customHeight="1">
      <c r="B30" s="103"/>
      <c r="C30" s="104"/>
      <c r="D30" s="113"/>
      <c r="E30" s="113"/>
      <c r="F30" s="113"/>
      <c r="G30" s="113"/>
      <c r="H30" s="113"/>
      <c r="I30" s="113"/>
      <c r="J30" s="113"/>
      <c r="K30" s="114"/>
    </row>
    <row r="31" spans="2:11" s="102" customFormat="1" ht="14.45" customHeight="1">
      <c r="B31" s="103"/>
      <c r="C31" s="104"/>
      <c r="D31" s="104"/>
      <c r="E31" s="104"/>
      <c r="F31" s="117" t="s">
        <v>39</v>
      </c>
      <c r="G31" s="104"/>
      <c r="H31" s="104"/>
      <c r="I31" s="117" t="s">
        <v>38</v>
      </c>
      <c r="J31" s="117" t="s">
        <v>40</v>
      </c>
      <c r="K31" s="105"/>
    </row>
    <row r="32" spans="2:11" s="102" customFormat="1" ht="14.45" customHeight="1">
      <c r="B32" s="103"/>
      <c r="C32" s="104"/>
      <c r="D32" s="118" t="s">
        <v>41</v>
      </c>
      <c r="E32" s="118" t="s">
        <v>42</v>
      </c>
      <c r="F32" s="119">
        <f>ROUND(SUM(BE85:BE164),2)</f>
        <v>0</v>
      </c>
      <c r="G32" s="104"/>
      <c r="H32" s="104"/>
      <c r="I32" s="227">
        <v>0.21</v>
      </c>
      <c r="J32" s="119">
        <f>ROUND(ROUND((SUM(BE85:BE164)),2)*I32,2)</f>
        <v>0</v>
      </c>
      <c r="K32" s="105"/>
    </row>
    <row r="33" spans="2:11" s="102" customFormat="1" ht="14.45" customHeight="1">
      <c r="B33" s="103"/>
      <c r="C33" s="104"/>
      <c r="D33" s="104"/>
      <c r="E33" s="118" t="s">
        <v>43</v>
      </c>
      <c r="F33" s="119">
        <f>ROUND(SUM(BF85:BF164),2)</f>
        <v>0</v>
      </c>
      <c r="G33" s="104"/>
      <c r="H33" s="104"/>
      <c r="I33" s="227">
        <v>0.15</v>
      </c>
      <c r="J33" s="119">
        <f>ROUND(ROUND((SUM(BF85:BF164)),2)*I33,2)</f>
        <v>0</v>
      </c>
      <c r="K33" s="105"/>
    </row>
    <row r="34" spans="2:11" s="102" customFormat="1" ht="14.45" customHeight="1" hidden="1">
      <c r="B34" s="103"/>
      <c r="C34" s="104"/>
      <c r="D34" s="104"/>
      <c r="E34" s="118" t="s">
        <v>44</v>
      </c>
      <c r="F34" s="119">
        <f>ROUND(SUM(BG85:BG164),2)</f>
        <v>0</v>
      </c>
      <c r="G34" s="104"/>
      <c r="H34" s="104"/>
      <c r="I34" s="227">
        <v>0.21</v>
      </c>
      <c r="J34" s="119">
        <v>0</v>
      </c>
      <c r="K34" s="105"/>
    </row>
    <row r="35" spans="2:11" s="102" customFormat="1" ht="14.45" customHeight="1" hidden="1">
      <c r="B35" s="103"/>
      <c r="C35" s="104"/>
      <c r="D35" s="104"/>
      <c r="E35" s="118" t="s">
        <v>45</v>
      </c>
      <c r="F35" s="119">
        <f>ROUND(SUM(BH85:BH164),2)</f>
        <v>0</v>
      </c>
      <c r="G35" s="104"/>
      <c r="H35" s="104"/>
      <c r="I35" s="227">
        <v>0.15</v>
      </c>
      <c r="J35" s="119">
        <v>0</v>
      </c>
      <c r="K35" s="105"/>
    </row>
    <row r="36" spans="2:11" s="102" customFormat="1" ht="14.45" customHeight="1" hidden="1">
      <c r="B36" s="103"/>
      <c r="C36" s="104"/>
      <c r="D36" s="104"/>
      <c r="E36" s="118" t="s">
        <v>46</v>
      </c>
      <c r="F36" s="119">
        <f>ROUND(SUM(BI85:BI164),2)</f>
        <v>0</v>
      </c>
      <c r="G36" s="104"/>
      <c r="H36" s="104"/>
      <c r="I36" s="227">
        <v>0</v>
      </c>
      <c r="J36" s="119">
        <v>0</v>
      </c>
      <c r="K36" s="105"/>
    </row>
    <row r="37" spans="2:11" s="102" customFormat="1" ht="6.95" customHeight="1">
      <c r="B37" s="103"/>
      <c r="C37" s="104"/>
      <c r="D37" s="104"/>
      <c r="E37" s="104"/>
      <c r="F37" s="104"/>
      <c r="G37" s="104"/>
      <c r="H37" s="104"/>
      <c r="I37" s="104"/>
      <c r="J37" s="104"/>
      <c r="K37" s="105"/>
    </row>
    <row r="38" spans="2:11" s="102" customFormat="1" ht="25.35" customHeight="1">
      <c r="B38" s="103"/>
      <c r="C38" s="120"/>
      <c r="D38" s="121" t="s">
        <v>47</v>
      </c>
      <c r="E38" s="122"/>
      <c r="F38" s="122"/>
      <c r="G38" s="123" t="s">
        <v>48</v>
      </c>
      <c r="H38" s="124" t="s">
        <v>49</v>
      </c>
      <c r="I38" s="122"/>
      <c r="J38" s="125">
        <f>SUM(J29:J36)</f>
        <v>0</v>
      </c>
      <c r="K38" s="126"/>
    </row>
    <row r="39" spans="2:11" s="102" customFormat="1" ht="14.45" customHeight="1">
      <c r="B39" s="127"/>
      <c r="C39" s="128"/>
      <c r="D39" s="128"/>
      <c r="E39" s="128"/>
      <c r="F39" s="128"/>
      <c r="G39" s="128"/>
      <c r="H39" s="128"/>
      <c r="I39" s="128"/>
      <c r="J39" s="128"/>
      <c r="K39" s="129"/>
    </row>
    <row r="43" spans="2:11" s="102" customFormat="1" ht="6.95" customHeight="1">
      <c r="B43" s="130"/>
      <c r="C43" s="131"/>
      <c r="D43" s="131"/>
      <c r="E43" s="131"/>
      <c r="F43" s="131"/>
      <c r="G43" s="131"/>
      <c r="H43" s="131"/>
      <c r="I43" s="131"/>
      <c r="J43" s="131"/>
      <c r="K43" s="132"/>
    </row>
    <row r="44" spans="2:11" s="102" customFormat="1" ht="36.95" customHeight="1">
      <c r="B44" s="103"/>
      <c r="C44" s="98" t="s">
        <v>116</v>
      </c>
      <c r="D44" s="104"/>
      <c r="E44" s="104"/>
      <c r="F44" s="104"/>
      <c r="G44" s="104"/>
      <c r="H44" s="104"/>
      <c r="I44" s="104"/>
      <c r="J44" s="104"/>
      <c r="K44" s="105"/>
    </row>
    <row r="45" spans="2:11" s="102" customFormat="1" ht="6.95" customHeight="1">
      <c r="B45" s="103"/>
      <c r="C45" s="104"/>
      <c r="D45" s="104"/>
      <c r="E45" s="104"/>
      <c r="F45" s="104"/>
      <c r="G45" s="104"/>
      <c r="H45" s="104"/>
      <c r="I45" s="104"/>
      <c r="J45" s="104"/>
      <c r="K45" s="105"/>
    </row>
    <row r="46" spans="2:11" s="102" customFormat="1" ht="14.45" customHeight="1">
      <c r="B46" s="103"/>
      <c r="C46" s="101" t="s">
        <v>19</v>
      </c>
      <c r="D46" s="104"/>
      <c r="E46" s="104"/>
      <c r="F46" s="104"/>
      <c r="G46" s="104"/>
      <c r="H46" s="104"/>
      <c r="I46" s="104"/>
      <c r="J46" s="104"/>
      <c r="K46" s="105"/>
    </row>
    <row r="47" spans="2:11" s="102" customFormat="1" ht="22.5" customHeight="1">
      <c r="B47" s="103"/>
      <c r="C47" s="104"/>
      <c r="D47" s="104"/>
      <c r="E47" s="379" t="str">
        <f>E7</f>
        <v>SPŠ  stavební Pardubice- modernizace a vybavení truhlářských dílen</v>
      </c>
      <c r="F47" s="380"/>
      <c r="G47" s="380"/>
      <c r="H47" s="380"/>
      <c r="I47" s="104"/>
      <c r="J47" s="104"/>
      <c r="K47" s="105"/>
    </row>
    <row r="48" spans="2:11" ht="15">
      <c r="B48" s="96"/>
      <c r="C48" s="101" t="s">
        <v>114</v>
      </c>
      <c r="D48" s="97"/>
      <c r="E48" s="97"/>
      <c r="F48" s="97"/>
      <c r="G48" s="97"/>
      <c r="H48" s="97"/>
      <c r="I48" s="97"/>
      <c r="J48" s="97"/>
      <c r="K48" s="99"/>
    </row>
    <row r="49" spans="2:11" s="102" customFormat="1" ht="22.5" customHeight="1">
      <c r="B49" s="103"/>
      <c r="C49" s="104"/>
      <c r="D49" s="104"/>
      <c r="E49" s="379" t="s">
        <v>500</v>
      </c>
      <c r="F49" s="382"/>
      <c r="G49" s="382"/>
      <c r="H49" s="382"/>
      <c r="I49" s="104"/>
      <c r="J49" s="104"/>
      <c r="K49" s="105"/>
    </row>
    <row r="50" spans="2:11" s="102" customFormat="1" ht="14.45" customHeight="1">
      <c r="B50" s="103"/>
      <c r="C50" s="101" t="s">
        <v>501</v>
      </c>
      <c r="D50" s="104"/>
      <c r="E50" s="104"/>
      <c r="F50" s="104"/>
      <c r="G50" s="104"/>
      <c r="H50" s="104"/>
      <c r="I50" s="104"/>
      <c r="J50" s="104"/>
      <c r="K50" s="105"/>
    </row>
    <row r="51" spans="2:11" s="102" customFormat="1" ht="23.25" customHeight="1">
      <c r="B51" s="103"/>
      <c r="C51" s="104"/>
      <c r="D51" s="104"/>
      <c r="E51" s="381" t="str">
        <f>E11</f>
        <v>02A - Úprava rozvaděče RMS</v>
      </c>
      <c r="F51" s="382"/>
      <c r="G51" s="382"/>
      <c r="H51" s="382"/>
      <c r="I51" s="104"/>
      <c r="J51" s="104"/>
      <c r="K51" s="105"/>
    </row>
    <row r="52" spans="2:11" s="102" customFormat="1" ht="6.95" customHeight="1">
      <c r="B52" s="103"/>
      <c r="C52" s="104"/>
      <c r="D52" s="104"/>
      <c r="E52" s="104"/>
      <c r="F52" s="104"/>
      <c r="G52" s="104"/>
      <c r="H52" s="104"/>
      <c r="I52" s="104"/>
      <c r="J52" s="104"/>
      <c r="K52" s="105"/>
    </row>
    <row r="53" spans="2:11" s="102" customFormat="1" ht="18" customHeight="1">
      <c r="B53" s="103"/>
      <c r="C53" s="101" t="s">
        <v>23</v>
      </c>
      <c r="D53" s="104"/>
      <c r="E53" s="104"/>
      <c r="F53" s="107" t="str">
        <f>F14</f>
        <v>Pardubice</v>
      </c>
      <c r="G53" s="104"/>
      <c r="H53" s="104"/>
      <c r="I53" s="101" t="s">
        <v>25</v>
      </c>
      <c r="J53" s="108">
        <f>IF(J14="","",J14)</f>
        <v>42926</v>
      </c>
      <c r="K53" s="105"/>
    </row>
    <row r="54" spans="2:11" s="102" customFormat="1" ht="6.95" customHeight="1">
      <c r="B54" s="103"/>
      <c r="C54" s="104"/>
      <c r="D54" s="104"/>
      <c r="E54" s="104"/>
      <c r="F54" s="104"/>
      <c r="G54" s="104"/>
      <c r="H54" s="104"/>
      <c r="I54" s="104"/>
      <c r="J54" s="104"/>
      <c r="K54" s="105"/>
    </row>
    <row r="55" spans="2:11" s="102" customFormat="1" ht="15">
      <c r="B55" s="103"/>
      <c r="C55" s="101" t="s">
        <v>26</v>
      </c>
      <c r="D55" s="104"/>
      <c r="E55" s="104"/>
      <c r="F55" s="107" t="str">
        <f>E17</f>
        <v>Pardubický kraj</v>
      </c>
      <c r="G55" s="104"/>
      <c r="H55" s="104"/>
      <c r="I55" s="101" t="s">
        <v>33</v>
      </c>
      <c r="J55" s="107" t="str">
        <f>E23</f>
        <v>Astalon Hůrka Pardubice</v>
      </c>
      <c r="K55" s="105"/>
    </row>
    <row r="56" spans="2:11" s="102" customFormat="1" ht="14.45" customHeight="1">
      <c r="B56" s="103"/>
      <c r="C56" s="101" t="s">
        <v>31</v>
      </c>
      <c r="D56" s="104"/>
      <c r="E56" s="104"/>
      <c r="F56" s="107" t="str">
        <f>IF(E20="","",E20)</f>
        <v/>
      </c>
      <c r="G56" s="104"/>
      <c r="H56" s="104"/>
      <c r="I56" s="104"/>
      <c r="J56" s="104"/>
      <c r="K56" s="105"/>
    </row>
    <row r="57" spans="2:11" s="102" customFormat="1" ht="10.35" customHeight="1">
      <c r="B57" s="103"/>
      <c r="C57" s="104"/>
      <c r="D57" s="104"/>
      <c r="E57" s="104"/>
      <c r="F57" s="104"/>
      <c r="G57" s="104"/>
      <c r="H57" s="104"/>
      <c r="I57" s="104"/>
      <c r="J57" s="104"/>
      <c r="K57" s="105"/>
    </row>
    <row r="58" spans="2:11" s="102" customFormat="1" ht="29.25" customHeight="1">
      <c r="B58" s="103"/>
      <c r="C58" s="133" t="s">
        <v>117</v>
      </c>
      <c r="D58" s="120"/>
      <c r="E58" s="120"/>
      <c r="F58" s="120"/>
      <c r="G58" s="120"/>
      <c r="H58" s="120"/>
      <c r="I58" s="120"/>
      <c r="J58" s="134" t="s">
        <v>118</v>
      </c>
      <c r="K58" s="135"/>
    </row>
    <row r="59" spans="2:11" s="102" customFormat="1" ht="10.35" customHeight="1">
      <c r="B59" s="103"/>
      <c r="C59" s="104"/>
      <c r="D59" s="104"/>
      <c r="E59" s="104"/>
      <c r="F59" s="104"/>
      <c r="G59" s="104"/>
      <c r="H59" s="104"/>
      <c r="I59" s="104"/>
      <c r="J59" s="104"/>
      <c r="K59" s="105"/>
    </row>
    <row r="60" spans="2:47" s="102" customFormat="1" ht="29.25" customHeight="1">
      <c r="B60" s="103"/>
      <c r="C60" s="136" t="s">
        <v>119</v>
      </c>
      <c r="D60" s="104"/>
      <c r="E60" s="104"/>
      <c r="F60" s="104"/>
      <c r="G60" s="104"/>
      <c r="H60" s="104"/>
      <c r="I60" s="104"/>
      <c r="J60" s="116">
        <f>J85</f>
        <v>0</v>
      </c>
      <c r="K60" s="105"/>
      <c r="AU60" s="92" t="s">
        <v>120</v>
      </c>
    </row>
    <row r="61" spans="2:11" s="143" customFormat="1" ht="24.95" customHeight="1">
      <c r="B61" s="137"/>
      <c r="C61" s="138"/>
      <c r="D61" s="139" t="s">
        <v>503</v>
      </c>
      <c r="E61" s="140"/>
      <c r="F61" s="140"/>
      <c r="G61" s="140"/>
      <c r="H61" s="140"/>
      <c r="I61" s="140"/>
      <c r="J61" s="141">
        <f>J86</f>
        <v>0</v>
      </c>
      <c r="K61" s="142"/>
    </row>
    <row r="62" spans="2:11" s="143" customFormat="1" ht="24.95" customHeight="1">
      <c r="B62" s="137"/>
      <c r="C62" s="138"/>
      <c r="D62" s="139" t="s">
        <v>504</v>
      </c>
      <c r="E62" s="140"/>
      <c r="F62" s="140"/>
      <c r="G62" s="140"/>
      <c r="H62" s="140"/>
      <c r="I62" s="140"/>
      <c r="J62" s="141">
        <f>J163</f>
        <v>0</v>
      </c>
      <c r="K62" s="142"/>
    </row>
    <row r="63" spans="2:11" s="150" customFormat="1" ht="19.9" customHeight="1">
      <c r="B63" s="144"/>
      <c r="C63" s="145"/>
      <c r="D63" s="146" t="s">
        <v>505</v>
      </c>
      <c r="E63" s="147"/>
      <c r="F63" s="147"/>
      <c r="G63" s="147"/>
      <c r="H63" s="147"/>
      <c r="I63" s="147"/>
      <c r="J63" s="148">
        <f>J164</f>
        <v>0</v>
      </c>
      <c r="K63" s="149"/>
    </row>
    <row r="64" spans="2:11" s="102" customFormat="1" ht="21.75" customHeight="1">
      <c r="B64" s="103"/>
      <c r="C64" s="104"/>
      <c r="D64" s="104"/>
      <c r="E64" s="104"/>
      <c r="F64" s="104"/>
      <c r="G64" s="104"/>
      <c r="H64" s="104"/>
      <c r="I64" s="104"/>
      <c r="J64" s="104"/>
      <c r="K64" s="105"/>
    </row>
    <row r="65" spans="2:11" s="102" customFormat="1" ht="6.95" customHeight="1">
      <c r="B65" s="127"/>
      <c r="C65" s="128"/>
      <c r="D65" s="128"/>
      <c r="E65" s="128"/>
      <c r="F65" s="128"/>
      <c r="G65" s="128"/>
      <c r="H65" s="128"/>
      <c r="I65" s="128"/>
      <c r="J65" s="128"/>
      <c r="K65" s="129"/>
    </row>
    <row r="69" spans="2:12" s="102" customFormat="1" ht="6.95" customHeight="1">
      <c r="B69" s="130"/>
      <c r="C69" s="131"/>
      <c r="D69" s="131"/>
      <c r="E69" s="131"/>
      <c r="F69" s="131"/>
      <c r="G69" s="131"/>
      <c r="H69" s="131"/>
      <c r="I69" s="131"/>
      <c r="J69" s="131"/>
      <c r="K69" s="131"/>
      <c r="L69" s="103"/>
    </row>
    <row r="70" spans="2:12" s="102" customFormat="1" ht="36.95" customHeight="1">
      <c r="B70" s="103"/>
      <c r="C70" s="151" t="s">
        <v>143</v>
      </c>
      <c r="L70" s="103"/>
    </row>
    <row r="71" spans="2:12" s="102" customFormat="1" ht="6.95" customHeight="1">
      <c r="B71" s="103"/>
      <c r="L71" s="103"/>
    </row>
    <row r="72" spans="2:12" s="102" customFormat="1" ht="14.45" customHeight="1">
      <c r="B72" s="103"/>
      <c r="C72" s="152" t="s">
        <v>19</v>
      </c>
      <c r="L72" s="103"/>
    </row>
    <row r="73" spans="2:12" s="102" customFormat="1" ht="22.5" customHeight="1">
      <c r="B73" s="103"/>
      <c r="E73" s="375" t="str">
        <f>E7</f>
        <v>SPŠ  stavební Pardubice- modernizace a vybavení truhlářských dílen</v>
      </c>
      <c r="F73" s="376"/>
      <c r="G73" s="376"/>
      <c r="H73" s="376"/>
      <c r="L73" s="103"/>
    </row>
    <row r="74" spans="2:12" ht="15">
      <c r="B74" s="96"/>
      <c r="C74" s="152" t="s">
        <v>114</v>
      </c>
      <c r="L74" s="96"/>
    </row>
    <row r="75" spans="2:12" s="102" customFormat="1" ht="22.5" customHeight="1">
      <c r="B75" s="103"/>
      <c r="E75" s="375" t="s">
        <v>500</v>
      </c>
      <c r="F75" s="377"/>
      <c r="G75" s="377"/>
      <c r="H75" s="377"/>
      <c r="L75" s="103"/>
    </row>
    <row r="76" spans="2:12" s="102" customFormat="1" ht="14.45" customHeight="1">
      <c r="B76" s="103"/>
      <c r="C76" s="152" t="s">
        <v>501</v>
      </c>
      <c r="L76" s="103"/>
    </row>
    <row r="77" spans="2:12" s="102" customFormat="1" ht="23.25" customHeight="1">
      <c r="B77" s="103"/>
      <c r="E77" s="342" t="str">
        <f>E11</f>
        <v>02A - Úprava rozvaděče RMS</v>
      </c>
      <c r="F77" s="377"/>
      <c r="G77" s="377"/>
      <c r="H77" s="377"/>
      <c r="L77" s="103"/>
    </row>
    <row r="78" spans="2:12" s="102" customFormat="1" ht="6.95" customHeight="1">
      <c r="B78" s="103"/>
      <c r="L78" s="103"/>
    </row>
    <row r="79" spans="2:12" s="102" customFormat="1" ht="18" customHeight="1">
      <c r="B79" s="103"/>
      <c r="C79" s="152" t="s">
        <v>23</v>
      </c>
      <c r="F79" s="154" t="str">
        <f>F14</f>
        <v>Pardubice</v>
      </c>
      <c r="I79" s="152" t="s">
        <v>25</v>
      </c>
      <c r="J79" s="155">
        <f>IF(J14="","",J14)</f>
        <v>42926</v>
      </c>
      <c r="L79" s="103"/>
    </row>
    <row r="80" spans="2:12" s="102" customFormat="1" ht="6.95" customHeight="1">
      <c r="B80" s="103"/>
      <c r="L80" s="103"/>
    </row>
    <row r="81" spans="2:12" s="102" customFormat="1" ht="15">
      <c r="B81" s="103"/>
      <c r="C81" s="152" t="s">
        <v>26</v>
      </c>
      <c r="F81" s="154" t="str">
        <f>E17</f>
        <v>Pardubický kraj</v>
      </c>
      <c r="I81" s="152" t="s">
        <v>33</v>
      </c>
      <c r="J81" s="154" t="str">
        <f>E23</f>
        <v>Astalon Hůrka Pardubice</v>
      </c>
      <c r="L81" s="103"/>
    </row>
    <row r="82" spans="2:12" s="102" customFormat="1" ht="14.45" customHeight="1">
      <c r="B82" s="103"/>
      <c r="C82" s="152" t="s">
        <v>31</v>
      </c>
      <c r="F82" s="154" t="str">
        <f>IF(E20="","",E20)</f>
        <v/>
      </c>
      <c r="L82" s="103"/>
    </row>
    <row r="83" spans="2:12" s="102" customFormat="1" ht="10.35" customHeight="1">
      <c r="B83" s="103"/>
      <c r="L83" s="103"/>
    </row>
    <row r="84" spans="2:20" s="163" customFormat="1" ht="29.25" customHeight="1">
      <c r="B84" s="156"/>
      <c r="C84" s="157" t="s">
        <v>144</v>
      </c>
      <c r="D84" s="158" t="s">
        <v>56</v>
      </c>
      <c r="E84" s="158" t="s">
        <v>52</v>
      </c>
      <c r="F84" s="158" t="s">
        <v>145</v>
      </c>
      <c r="G84" s="158" t="s">
        <v>146</v>
      </c>
      <c r="H84" s="158" t="s">
        <v>147</v>
      </c>
      <c r="I84" s="228" t="s">
        <v>148</v>
      </c>
      <c r="J84" s="158" t="s">
        <v>118</v>
      </c>
      <c r="K84" s="159" t="s">
        <v>149</v>
      </c>
      <c r="L84" s="156"/>
      <c r="M84" s="160" t="s">
        <v>150</v>
      </c>
      <c r="N84" s="161" t="s">
        <v>41</v>
      </c>
      <c r="O84" s="161" t="s">
        <v>151</v>
      </c>
      <c r="P84" s="161" t="s">
        <v>152</v>
      </c>
      <c r="Q84" s="161" t="s">
        <v>153</v>
      </c>
      <c r="R84" s="161" t="s">
        <v>154</v>
      </c>
      <c r="S84" s="161" t="s">
        <v>155</v>
      </c>
      <c r="T84" s="162" t="s">
        <v>156</v>
      </c>
    </row>
    <row r="85" spans="2:63" s="102" customFormat="1" ht="29.25" customHeight="1">
      <c r="B85" s="103"/>
      <c r="C85" s="164" t="s">
        <v>119</v>
      </c>
      <c r="J85" s="165">
        <f>BK85</f>
        <v>0</v>
      </c>
      <c r="L85" s="103"/>
      <c r="M85" s="166"/>
      <c r="N85" s="113"/>
      <c r="O85" s="113"/>
      <c r="P85" s="167">
        <f>P86+P163</f>
        <v>0</v>
      </c>
      <c r="Q85" s="113"/>
      <c r="R85" s="167">
        <f>R86+R163</f>
        <v>0</v>
      </c>
      <c r="S85" s="113"/>
      <c r="T85" s="168">
        <f>T86+T163</f>
        <v>0</v>
      </c>
      <c r="AT85" s="92" t="s">
        <v>70</v>
      </c>
      <c r="AU85" s="92" t="s">
        <v>120</v>
      </c>
      <c r="BK85" s="169">
        <f>BK86+BK163</f>
        <v>0</v>
      </c>
    </row>
    <row r="86" spans="2:63" s="171" customFormat="1" ht="37.35" customHeight="1">
      <c r="B86" s="170"/>
      <c r="D86" s="181" t="s">
        <v>70</v>
      </c>
      <c r="E86" s="229" t="s">
        <v>506</v>
      </c>
      <c r="F86" s="229" t="s">
        <v>5</v>
      </c>
      <c r="J86" s="230">
        <f>BK86</f>
        <v>0</v>
      </c>
      <c r="L86" s="170"/>
      <c r="M86" s="175"/>
      <c r="N86" s="176"/>
      <c r="O86" s="176"/>
      <c r="P86" s="177">
        <f>SUM(P87:P162)</f>
        <v>0</v>
      </c>
      <c r="Q86" s="176"/>
      <c r="R86" s="177">
        <f>SUM(R87:R162)</f>
        <v>0</v>
      </c>
      <c r="S86" s="176"/>
      <c r="T86" s="178">
        <f>SUM(T87:T162)</f>
        <v>0</v>
      </c>
      <c r="AR86" s="172" t="s">
        <v>79</v>
      </c>
      <c r="AT86" s="179" t="s">
        <v>70</v>
      </c>
      <c r="AU86" s="179" t="s">
        <v>71</v>
      </c>
      <c r="AY86" s="172" t="s">
        <v>159</v>
      </c>
      <c r="BK86" s="180">
        <f>SUM(BK87:BK162)</f>
        <v>0</v>
      </c>
    </row>
    <row r="87" spans="2:65" s="102" customFormat="1" ht="22.5" customHeight="1">
      <c r="B87" s="103"/>
      <c r="C87" s="231" t="s">
        <v>79</v>
      </c>
      <c r="D87" s="231" t="s">
        <v>221</v>
      </c>
      <c r="E87" s="232" t="s">
        <v>507</v>
      </c>
      <c r="F87" s="233" t="s">
        <v>1180</v>
      </c>
      <c r="G87" s="234" t="s">
        <v>510</v>
      </c>
      <c r="H87" s="235">
        <v>1</v>
      </c>
      <c r="I87" s="7"/>
      <c r="J87" s="236">
        <f aca="true" t="shared" si="0" ref="J87:J159">ROUND(I87*H87,2)</f>
        <v>0</v>
      </c>
      <c r="K87" s="237" t="s">
        <v>698</v>
      </c>
      <c r="L87" s="221"/>
      <c r="M87" s="238" t="s">
        <v>5</v>
      </c>
      <c r="N87" s="222" t="s">
        <v>42</v>
      </c>
      <c r="O87" s="104"/>
      <c r="P87" s="185">
        <f aca="true" t="shared" si="1" ref="P87:P162">O87*H87</f>
        <v>0</v>
      </c>
      <c r="Q87" s="185">
        <v>0</v>
      </c>
      <c r="R87" s="185">
        <f aca="true" t="shared" si="2" ref="R87:R162">Q87*H87</f>
        <v>0</v>
      </c>
      <c r="S87" s="185">
        <v>0</v>
      </c>
      <c r="T87" s="186">
        <f aca="true" t="shared" si="3" ref="T87:T162">S87*H87</f>
        <v>0</v>
      </c>
      <c r="AR87" s="92" t="s">
        <v>328</v>
      </c>
      <c r="AT87" s="92" t="s">
        <v>221</v>
      </c>
      <c r="AU87" s="92" t="s">
        <v>79</v>
      </c>
      <c r="AY87" s="92" t="s">
        <v>159</v>
      </c>
      <c r="BE87" s="187">
        <f aca="true" t="shared" si="4" ref="BE87:BE162">IF(N87="základní",J87,0)</f>
        <v>0</v>
      </c>
      <c r="BF87" s="187">
        <f aca="true" t="shared" si="5" ref="BF87:BF162">IF(N87="snížená",J87,0)</f>
        <v>0</v>
      </c>
      <c r="BG87" s="187">
        <f aca="true" t="shared" si="6" ref="BG87:BG162">IF(N87="zákl. přenesená",J87,0)</f>
        <v>0</v>
      </c>
      <c r="BH87" s="187">
        <f aca="true" t="shared" si="7" ref="BH87:BH162">IF(N87="sníž. přenesená",J87,0)</f>
        <v>0</v>
      </c>
      <c r="BI87" s="187">
        <f aca="true" t="shared" si="8" ref="BI87:BI162">IF(N87="nulová",J87,0)</f>
        <v>0</v>
      </c>
      <c r="BJ87" s="92" t="s">
        <v>79</v>
      </c>
      <c r="BK87" s="187">
        <f aca="true" t="shared" si="9" ref="BK87:BK162">ROUND(I87*H87,2)</f>
        <v>0</v>
      </c>
      <c r="BL87" s="92" t="s">
        <v>252</v>
      </c>
      <c r="BM87" s="92" t="s">
        <v>508</v>
      </c>
    </row>
    <row r="88" spans="2:65" s="153" customFormat="1" ht="22.5" customHeight="1">
      <c r="B88" s="103"/>
      <c r="C88" s="231"/>
      <c r="D88" s="231"/>
      <c r="E88" s="232"/>
      <c r="F88" s="233" t="s">
        <v>1150</v>
      </c>
      <c r="G88" s="234"/>
      <c r="H88" s="235"/>
      <c r="I88" s="276"/>
      <c r="J88" s="236"/>
      <c r="K88" s="237"/>
      <c r="L88" s="221"/>
      <c r="M88" s="238"/>
      <c r="N88" s="266"/>
      <c r="O88" s="267"/>
      <c r="P88" s="268"/>
      <c r="Q88" s="268"/>
      <c r="R88" s="268"/>
      <c r="S88" s="268"/>
      <c r="T88" s="186"/>
      <c r="AR88" s="92"/>
      <c r="AT88" s="92"/>
      <c r="AU88" s="92"/>
      <c r="AY88" s="92"/>
      <c r="BE88" s="187"/>
      <c r="BF88" s="187"/>
      <c r="BG88" s="187"/>
      <c r="BH88" s="187"/>
      <c r="BI88" s="187"/>
      <c r="BJ88" s="92"/>
      <c r="BK88" s="187"/>
      <c r="BL88" s="92"/>
      <c r="BM88" s="92"/>
    </row>
    <row r="89" spans="2:65" s="102" customFormat="1" ht="31.5" customHeight="1">
      <c r="B89" s="103"/>
      <c r="C89" s="231" t="s">
        <v>81</v>
      </c>
      <c r="D89" s="231" t="s">
        <v>221</v>
      </c>
      <c r="E89" s="232" t="s">
        <v>509</v>
      </c>
      <c r="F89" s="233" t="s">
        <v>1152</v>
      </c>
      <c r="G89" s="234" t="s">
        <v>510</v>
      </c>
      <c r="H89" s="235">
        <v>1</v>
      </c>
      <c r="I89" s="7"/>
      <c r="J89" s="236">
        <f t="shared" si="0"/>
        <v>0</v>
      </c>
      <c r="K89" s="237" t="s">
        <v>710</v>
      </c>
      <c r="L89" s="221"/>
      <c r="M89" s="238" t="s">
        <v>5</v>
      </c>
      <c r="N89" s="222" t="s">
        <v>42</v>
      </c>
      <c r="O89" s="104"/>
      <c r="P89" s="185">
        <f t="shared" si="1"/>
        <v>0</v>
      </c>
      <c r="Q89" s="185">
        <v>0</v>
      </c>
      <c r="R89" s="185">
        <f t="shared" si="2"/>
        <v>0</v>
      </c>
      <c r="S89" s="185">
        <v>0</v>
      </c>
      <c r="T89" s="186">
        <f t="shared" si="3"/>
        <v>0</v>
      </c>
      <c r="AR89" s="92" t="s">
        <v>328</v>
      </c>
      <c r="AT89" s="92" t="s">
        <v>221</v>
      </c>
      <c r="AU89" s="92" t="s">
        <v>79</v>
      </c>
      <c r="AY89" s="92" t="s">
        <v>159</v>
      </c>
      <c r="BE89" s="187">
        <f t="shared" si="4"/>
        <v>0</v>
      </c>
      <c r="BF89" s="187">
        <f t="shared" si="5"/>
        <v>0</v>
      </c>
      <c r="BG89" s="187">
        <f t="shared" si="6"/>
        <v>0</v>
      </c>
      <c r="BH89" s="187">
        <f t="shared" si="7"/>
        <v>0</v>
      </c>
      <c r="BI89" s="187">
        <f t="shared" si="8"/>
        <v>0</v>
      </c>
      <c r="BJ89" s="92" t="s">
        <v>79</v>
      </c>
      <c r="BK89" s="187">
        <f t="shared" si="9"/>
        <v>0</v>
      </c>
      <c r="BL89" s="92" t="s">
        <v>252</v>
      </c>
      <c r="BM89" s="92" t="s">
        <v>511</v>
      </c>
    </row>
    <row r="90" spans="2:65" s="153" customFormat="1" ht="31.5" customHeight="1">
      <c r="B90" s="103"/>
      <c r="C90" s="231"/>
      <c r="D90" s="231"/>
      <c r="E90" s="232"/>
      <c r="F90" s="233" t="s">
        <v>1151</v>
      </c>
      <c r="G90" s="234"/>
      <c r="H90" s="235"/>
      <c r="I90" s="276"/>
      <c r="J90" s="236"/>
      <c r="K90" s="237"/>
      <c r="L90" s="221"/>
      <c r="M90" s="238"/>
      <c r="N90" s="266"/>
      <c r="O90" s="267"/>
      <c r="P90" s="268"/>
      <c r="Q90" s="268"/>
      <c r="R90" s="268"/>
      <c r="S90" s="268"/>
      <c r="T90" s="186"/>
      <c r="AR90" s="92"/>
      <c r="AT90" s="92"/>
      <c r="AU90" s="92"/>
      <c r="AY90" s="92"/>
      <c r="BE90" s="187"/>
      <c r="BF90" s="187"/>
      <c r="BG90" s="187"/>
      <c r="BH90" s="187"/>
      <c r="BI90" s="187"/>
      <c r="BJ90" s="92"/>
      <c r="BK90" s="187"/>
      <c r="BL90" s="92"/>
      <c r="BM90" s="92"/>
    </row>
    <row r="91" spans="2:65" s="102" customFormat="1" ht="22.5" customHeight="1">
      <c r="B91" s="103"/>
      <c r="C91" s="231" t="s">
        <v>160</v>
      </c>
      <c r="D91" s="231" t="s">
        <v>221</v>
      </c>
      <c r="E91" s="232" t="s">
        <v>512</v>
      </c>
      <c r="F91" s="233" t="s">
        <v>1153</v>
      </c>
      <c r="G91" s="234" t="s">
        <v>510</v>
      </c>
      <c r="H91" s="235">
        <v>1</v>
      </c>
      <c r="I91" s="7"/>
      <c r="J91" s="236">
        <f t="shared" si="0"/>
        <v>0</v>
      </c>
      <c r="K91" s="237" t="s">
        <v>698</v>
      </c>
      <c r="L91" s="221"/>
      <c r="M91" s="238" t="s">
        <v>5</v>
      </c>
      <c r="N91" s="222" t="s">
        <v>42</v>
      </c>
      <c r="O91" s="104"/>
      <c r="P91" s="185">
        <f t="shared" si="1"/>
        <v>0</v>
      </c>
      <c r="Q91" s="185">
        <v>0</v>
      </c>
      <c r="R91" s="185">
        <f t="shared" si="2"/>
        <v>0</v>
      </c>
      <c r="S91" s="185">
        <v>0</v>
      </c>
      <c r="T91" s="186">
        <f t="shared" si="3"/>
        <v>0</v>
      </c>
      <c r="AR91" s="92" t="s">
        <v>328</v>
      </c>
      <c r="AT91" s="92" t="s">
        <v>221</v>
      </c>
      <c r="AU91" s="92" t="s">
        <v>79</v>
      </c>
      <c r="AY91" s="92" t="s">
        <v>159</v>
      </c>
      <c r="BE91" s="187">
        <f t="shared" si="4"/>
        <v>0</v>
      </c>
      <c r="BF91" s="187">
        <f t="shared" si="5"/>
        <v>0</v>
      </c>
      <c r="BG91" s="187">
        <f t="shared" si="6"/>
        <v>0</v>
      </c>
      <c r="BH91" s="187">
        <f t="shared" si="7"/>
        <v>0</v>
      </c>
      <c r="BI91" s="187">
        <f t="shared" si="8"/>
        <v>0</v>
      </c>
      <c r="BJ91" s="92" t="s">
        <v>79</v>
      </c>
      <c r="BK91" s="187">
        <f t="shared" si="9"/>
        <v>0</v>
      </c>
      <c r="BL91" s="92" t="s">
        <v>252</v>
      </c>
      <c r="BM91" s="92" t="s">
        <v>513</v>
      </c>
    </row>
    <row r="92" spans="2:65" s="153" customFormat="1" ht="22.5" customHeight="1">
      <c r="B92" s="103"/>
      <c r="C92" s="231"/>
      <c r="D92" s="231"/>
      <c r="E92" s="232"/>
      <c r="F92" s="233" t="s">
        <v>1151</v>
      </c>
      <c r="G92" s="234"/>
      <c r="H92" s="235"/>
      <c r="I92" s="276"/>
      <c r="J92" s="236"/>
      <c r="K92" s="237"/>
      <c r="L92" s="221"/>
      <c r="M92" s="238"/>
      <c r="N92" s="266"/>
      <c r="O92" s="267"/>
      <c r="P92" s="268"/>
      <c r="Q92" s="268"/>
      <c r="R92" s="268"/>
      <c r="S92" s="268"/>
      <c r="T92" s="186"/>
      <c r="AR92" s="92"/>
      <c r="AT92" s="92"/>
      <c r="AU92" s="92"/>
      <c r="AY92" s="92"/>
      <c r="BE92" s="187"/>
      <c r="BF92" s="187"/>
      <c r="BG92" s="187"/>
      <c r="BH92" s="187"/>
      <c r="BI92" s="187"/>
      <c r="BJ92" s="92"/>
      <c r="BK92" s="187"/>
      <c r="BL92" s="92"/>
      <c r="BM92" s="92"/>
    </row>
    <row r="93" spans="2:65" s="102" customFormat="1" ht="22.5" customHeight="1">
      <c r="B93" s="103"/>
      <c r="C93" s="231" t="s">
        <v>167</v>
      </c>
      <c r="D93" s="231" t="s">
        <v>221</v>
      </c>
      <c r="E93" s="232" t="s">
        <v>514</v>
      </c>
      <c r="F93" s="233" t="s">
        <v>1154</v>
      </c>
      <c r="G93" s="234" t="s">
        <v>510</v>
      </c>
      <c r="H93" s="235">
        <v>2</v>
      </c>
      <c r="I93" s="7"/>
      <c r="J93" s="236">
        <f t="shared" si="0"/>
        <v>0</v>
      </c>
      <c r="K93" s="237" t="s">
        <v>698</v>
      </c>
      <c r="L93" s="221"/>
      <c r="M93" s="238" t="s">
        <v>5</v>
      </c>
      <c r="N93" s="222" t="s">
        <v>42</v>
      </c>
      <c r="O93" s="104"/>
      <c r="P93" s="185">
        <f t="shared" si="1"/>
        <v>0</v>
      </c>
      <c r="Q93" s="185">
        <v>0</v>
      </c>
      <c r="R93" s="185">
        <f t="shared" si="2"/>
        <v>0</v>
      </c>
      <c r="S93" s="185">
        <v>0</v>
      </c>
      <c r="T93" s="186">
        <f t="shared" si="3"/>
        <v>0</v>
      </c>
      <c r="AR93" s="92" t="s">
        <v>328</v>
      </c>
      <c r="AT93" s="92" t="s">
        <v>221</v>
      </c>
      <c r="AU93" s="92" t="s">
        <v>79</v>
      </c>
      <c r="AY93" s="92" t="s">
        <v>159</v>
      </c>
      <c r="BE93" s="187">
        <f t="shared" si="4"/>
        <v>0</v>
      </c>
      <c r="BF93" s="187">
        <f t="shared" si="5"/>
        <v>0</v>
      </c>
      <c r="BG93" s="187">
        <f t="shared" si="6"/>
        <v>0</v>
      </c>
      <c r="BH93" s="187">
        <f t="shared" si="7"/>
        <v>0</v>
      </c>
      <c r="BI93" s="187">
        <f t="shared" si="8"/>
        <v>0</v>
      </c>
      <c r="BJ93" s="92" t="s">
        <v>79</v>
      </c>
      <c r="BK93" s="187">
        <f t="shared" si="9"/>
        <v>0</v>
      </c>
      <c r="BL93" s="92" t="s">
        <v>252</v>
      </c>
      <c r="BM93" s="92" t="s">
        <v>515</v>
      </c>
    </row>
    <row r="94" spans="2:65" s="153" customFormat="1" ht="22.5" customHeight="1">
      <c r="B94" s="103"/>
      <c r="C94" s="231"/>
      <c r="D94" s="231"/>
      <c r="E94" s="232"/>
      <c r="F94" s="233" t="s">
        <v>1151</v>
      </c>
      <c r="G94" s="234"/>
      <c r="H94" s="235"/>
      <c r="I94" s="276"/>
      <c r="J94" s="236"/>
      <c r="K94" s="237"/>
      <c r="L94" s="221"/>
      <c r="M94" s="238"/>
      <c r="N94" s="266"/>
      <c r="O94" s="267"/>
      <c r="P94" s="268"/>
      <c r="Q94" s="268"/>
      <c r="R94" s="268"/>
      <c r="S94" s="268"/>
      <c r="T94" s="186"/>
      <c r="AR94" s="92"/>
      <c r="AT94" s="92"/>
      <c r="AU94" s="92"/>
      <c r="AY94" s="92"/>
      <c r="BE94" s="187"/>
      <c r="BF94" s="187"/>
      <c r="BG94" s="187"/>
      <c r="BH94" s="187"/>
      <c r="BI94" s="187"/>
      <c r="BJ94" s="92"/>
      <c r="BK94" s="187"/>
      <c r="BL94" s="92"/>
      <c r="BM94" s="92"/>
    </row>
    <row r="95" spans="2:65" s="102" customFormat="1" ht="22.5" customHeight="1">
      <c r="B95" s="103"/>
      <c r="C95" s="231" t="s">
        <v>197</v>
      </c>
      <c r="D95" s="231" t="s">
        <v>221</v>
      </c>
      <c r="E95" s="232" t="s">
        <v>516</v>
      </c>
      <c r="F95" s="233" t="s">
        <v>1155</v>
      </c>
      <c r="G95" s="234" t="s">
        <v>510</v>
      </c>
      <c r="H95" s="235">
        <v>1</v>
      </c>
      <c r="I95" s="7"/>
      <c r="J95" s="236">
        <f t="shared" si="0"/>
        <v>0</v>
      </c>
      <c r="K95" s="237" t="s">
        <v>698</v>
      </c>
      <c r="L95" s="221"/>
      <c r="M95" s="238" t="s">
        <v>5</v>
      </c>
      <c r="N95" s="222" t="s">
        <v>42</v>
      </c>
      <c r="O95" s="104"/>
      <c r="P95" s="185">
        <f t="shared" si="1"/>
        <v>0</v>
      </c>
      <c r="Q95" s="185">
        <v>0</v>
      </c>
      <c r="R95" s="185">
        <f t="shared" si="2"/>
        <v>0</v>
      </c>
      <c r="S95" s="185">
        <v>0</v>
      </c>
      <c r="T95" s="186">
        <f t="shared" si="3"/>
        <v>0</v>
      </c>
      <c r="AR95" s="92" t="s">
        <v>328</v>
      </c>
      <c r="AT95" s="92" t="s">
        <v>221</v>
      </c>
      <c r="AU95" s="92" t="s">
        <v>79</v>
      </c>
      <c r="AY95" s="92" t="s">
        <v>159</v>
      </c>
      <c r="BE95" s="187">
        <f t="shared" si="4"/>
        <v>0</v>
      </c>
      <c r="BF95" s="187">
        <f t="shared" si="5"/>
        <v>0</v>
      </c>
      <c r="BG95" s="187">
        <f t="shared" si="6"/>
        <v>0</v>
      </c>
      <c r="BH95" s="187">
        <f t="shared" si="7"/>
        <v>0</v>
      </c>
      <c r="BI95" s="187">
        <f t="shared" si="8"/>
        <v>0</v>
      </c>
      <c r="BJ95" s="92" t="s">
        <v>79</v>
      </c>
      <c r="BK95" s="187">
        <f t="shared" si="9"/>
        <v>0</v>
      </c>
      <c r="BL95" s="92" t="s">
        <v>252</v>
      </c>
      <c r="BM95" s="92" t="s">
        <v>517</v>
      </c>
    </row>
    <row r="96" spans="2:65" s="153" customFormat="1" ht="22.5" customHeight="1">
      <c r="B96" s="103"/>
      <c r="C96" s="231"/>
      <c r="D96" s="231"/>
      <c r="E96" s="232"/>
      <c r="F96" s="233" t="s">
        <v>1151</v>
      </c>
      <c r="G96" s="234"/>
      <c r="H96" s="235"/>
      <c r="I96" s="276"/>
      <c r="J96" s="236"/>
      <c r="K96" s="237"/>
      <c r="L96" s="221"/>
      <c r="M96" s="238"/>
      <c r="N96" s="266"/>
      <c r="O96" s="267"/>
      <c r="P96" s="268"/>
      <c r="Q96" s="268"/>
      <c r="R96" s="268"/>
      <c r="S96" s="268"/>
      <c r="T96" s="186"/>
      <c r="AR96" s="92"/>
      <c r="AT96" s="92"/>
      <c r="AU96" s="92"/>
      <c r="AY96" s="92"/>
      <c r="BE96" s="187"/>
      <c r="BF96" s="187"/>
      <c r="BG96" s="187"/>
      <c r="BH96" s="187"/>
      <c r="BI96" s="187"/>
      <c r="BJ96" s="92"/>
      <c r="BK96" s="187"/>
      <c r="BL96" s="92"/>
      <c r="BM96" s="92"/>
    </row>
    <row r="97" spans="2:65" s="102" customFormat="1" ht="31.5" customHeight="1">
      <c r="B97" s="103"/>
      <c r="C97" s="231" t="s">
        <v>185</v>
      </c>
      <c r="D97" s="231" t="s">
        <v>221</v>
      </c>
      <c r="E97" s="232" t="s">
        <v>518</v>
      </c>
      <c r="F97" s="233" t="s">
        <v>1156</v>
      </c>
      <c r="G97" s="234" t="s">
        <v>510</v>
      </c>
      <c r="H97" s="235">
        <v>11</v>
      </c>
      <c r="I97" s="7"/>
      <c r="J97" s="236">
        <f t="shared" si="0"/>
        <v>0</v>
      </c>
      <c r="K97" s="237" t="s">
        <v>710</v>
      </c>
      <c r="L97" s="221"/>
      <c r="M97" s="238" t="s">
        <v>5</v>
      </c>
      <c r="N97" s="222" t="s">
        <v>42</v>
      </c>
      <c r="O97" s="104"/>
      <c r="P97" s="185">
        <f t="shared" si="1"/>
        <v>0</v>
      </c>
      <c r="Q97" s="185">
        <v>0</v>
      </c>
      <c r="R97" s="185">
        <f t="shared" si="2"/>
        <v>0</v>
      </c>
      <c r="S97" s="185">
        <v>0</v>
      </c>
      <c r="T97" s="186">
        <f t="shared" si="3"/>
        <v>0</v>
      </c>
      <c r="AR97" s="92" t="s">
        <v>328</v>
      </c>
      <c r="AT97" s="92" t="s">
        <v>221</v>
      </c>
      <c r="AU97" s="92" t="s">
        <v>79</v>
      </c>
      <c r="AY97" s="92" t="s">
        <v>159</v>
      </c>
      <c r="BE97" s="187">
        <f t="shared" si="4"/>
        <v>0</v>
      </c>
      <c r="BF97" s="187">
        <f t="shared" si="5"/>
        <v>0</v>
      </c>
      <c r="BG97" s="187">
        <f t="shared" si="6"/>
        <v>0</v>
      </c>
      <c r="BH97" s="187">
        <f t="shared" si="7"/>
        <v>0</v>
      </c>
      <c r="BI97" s="187">
        <f t="shared" si="8"/>
        <v>0</v>
      </c>
      <c r="BJ97" s="92" t="s">
        <v>79</v>
      </c>
      <c r="BK97" s="187">
        <f t="shared" si="9"/>
        <v>0</v>
      </c>
      <c r="BL97" s="92" t="s">
        <v>252</v>
      </c>
      <c r="BM97" s="92" t="s">
        <v>519</v>
      </c>
    </row>
    <row r="98" spans="2:65" s="153" customFormat="1" ht="31.5" customHeight="1">
      <c r="B98" s="103"/>
      <c r="C98" s="231"/>
      <c r="D98" s="231"/>
      <c r="E98" s="232"/>
      <c r="F98" s="233" t="s">
        <v>1151</v>
      </c>
      <c r="G98" s="234"/>
      <c r="H98" s="235"/>
      <c r="I98" s="276"/>
      <c r="J98" s="236"/>
      <c r="K98" s="237"/>
      <c r="L98" s="221"/>
      <c r="M98" s="238"/>
      <c r="N98" s="266"/>
      <c r="O98" s="267"/>
      <c r="P98" s="268"/>
      <c r="Q98" s="268"/>
      <c r="R98" s="268"/>
      <c r="S98" s="268"/>
      <c r="T98" s="186"/>
      <c r="AR98" s="92"/>
      <c r="AT98" s="92"/>
      <c r="AU98" s="92"/>
      <c r="AY98" s="92"/>
      <c r="BE98" s="187"/>
      <c r="BF98" s="187"/>
      <c r="BG98" s="187"/>
      <c r="BH98" s="187"/>
      <c r="BI98" s="187"/>
      <c r="BJ98" s="92"/>
      <c r="BK98" s="187"/>
      <c r="BL98" s="92"/>
      <c r="BM98" s="92"/>
    </row>
    <row r="99" spans="2:65" s="102" customFormat="1" ht="31.5" customHeight="1">
      <c r="B99" s="103"/>
      <c r="C99" s="231" t="s">
        <v>207</v>
      </c>
      <c r="D99" s="231" t="s">
        <v>221</v>
      </c>
      <c r="E99" s="232" t="s">
        <v>520</v>
      </c>
      <c r="F99" s="233" t="s">
        <v>1157</v>
      </c>
      <c r="G99" s="234" t="s">
        <v>510</v>
      </c>
      <c r="H99" s="235">
        <v>1</v>
      </c>
      <c r="I99" s="7"/>
      <c r="J99" s="236">
        <f t="shared" si="0"/>
        <v>0</v>
      </c>
      <c r="K99" s="237" t="s">
        <v>710</v>
      </c>
      <c r="L99" s="221"/>
      <c r="M99" s="238" t="s">
        <v>5</v>
      </c>
      <c r="N99" s="222" t="s">
        <v>42</v>
      </c>
      <c r="O99" s="104"/>
      <c r="P99" s="185">
        <f t="shared" si="1"/>
        <v>0</v>
      </c>
      <c r="Q99" s="185">
        <v>0</v>
      </c>
      <c r="R99" s="185">
        <f t="shared" si="2"/>
        <v>0</v>
      </c>
      <c r="S99" s="185">
        <v>0</v>
      </c>
      <c r="T99" s="186">
        <f t="shared" si="3"/>
        <v>0</v>
      </c>
      <c r="AR99" s="92" t="s">
        <v>328</v>
      </c>
      <c r="AT99" s="92" t="s">
        <v>221</v>
      </c>
      <c r="AU99" s="92" t="s">
        <v>79</v>
      </c>
      <c r="AY99" s="92" t="s">
        <v>159</v>
      </c>
      <c r="BE99" s="187">
        <f t="shared" si="4"/>
        <v>0</v>
      </c>
      <c r="BF99" s="187">
        <f t="shared" si="5"/>
        <v>0</v>
      </c>
      <c r="BG99" s="187">
        <f t="shared" si="6"/>
        <v>0</v>
      </c>
      <c r="BH99" s="187">
        <f t="shared" si="7"/>
        <v>0</v>
      </c>
      <c r="BI99" s="187">
        <f t="shared" si="8"/>
        <v>0</v>
      </c>
      <c r="BJ99" s="92" t="s">
        <v>79</v>
      </c>
      <c r="BK99" s="187">
        <f t="shared" si="9"/>
        <v>0</v>
      </c>
      <c r="BL99" s="92" t="s">
        <v>252</v>
      </c>
      <c r="BM99" s="92" t="s">
        <v>521</v>
      </c>
    </row>
    <row r="100" spans="2:65" s="153" customFormat="1" ht="31.5" customHeight="1">
      <c r="B100" s="103"/>
      <c r="C100" s="231"/>
      <c r="D100" s="231"/>
      <c r="E100" s="232"/>
      <c r="F100" s="233" t="s">
        <v>1151</v>
      </c>
      <c r="G100" s="234"/>
      <c r="H100" s="235"/>
      <c r="I100" s="276"/>
      <c r="J100" s="236"/>
      <c r="K100" s="237"/>
      <c r="L100" s="221"/>
      <c r="M100" s="238"/>
      <c r="N100" s="266"/>
      <c r="O100" s="267"/>
      <c r="P100" s="268"/>
      <c r="Q100" s="268"/>
      <c r="R100" s="268"/>
      <c r="S100" s="268"/>
      <c r="T100" s="186"/>
      <c r="AR100" s="92"/>
      <c r="AT100" s="92"/>
      <c r="AU100" s="92"/>
      <c r="AY100" s="92"/>
      <c r="BE100" s="187"/>
      <c r="BF100" s="187"/>
      <c r="BG100" s="187"/>
      <c r="BH100" s="187"/>
      <c r="BI100" s="187"/>
      <c r="BJ100" s="92"/>
      <c r="BK100" s="187"/>
      <c r="BL100" s="92"/>
      <c r="BM100" s="92"/>
    </row>
    <row r="101" spans="2:65" s="102" customFormat="1" ht="31.5" customHeight="1">
      <c r="B101" s="103"/>
      <c r="C101" s="231" t="s">
        <v>211</v>
      </c>
      <c r="D101" s="231" t="s">
        <v>221</v>
      </c>
      <c r="E101" s="232" t="s">
        <v>522</v>
      </c>
      <c r="F101" s="233" t="s">
        <v>1158</v>
      </c>
      <c r="G101" s="234" t="s">
        <v>510</v>
      </c>
      <c r="H101" s="235">
        <v>8</v>
      </c>
      <c r="I101" s="7"/>
      <c r="J101" s="236">
        <f t="shared" si="0"/>
        <v>0</v>
      </c>
      <c r="K101" s="237" t="s">
        <v>710</v>
      </c>
      <c r="L101" s="221"/>
      <c r="M101" s="238" t="s">
        <v>5</v>
      </c>
      <c r="N101" s="222" t="s">
        <v>42</v>
      </c>
      <c r="O101" s="104"/>
      <c r="P101" s="185">
        <f t="shared" si="1"/>
        <v>0</v>
      </c>
      <c r="Q101" s="185">
        <v>0</v>
      </c>
      <c r="R101" s="185">
        <f t="shared" si="2"/>
        <v>0</v>
      </c>
      <c r="S101" s="185">
        <v>0</v>
      </c>
      <c r="T101" s="186">
        <f t="shared" si="3"/>
        <v>0</v>
      </c>
      <c r="AR101" s="92" t="s">
        <v>328</v>
      </c>
      <c r="AT101" s="92" t="s">
        <v>221</v>
      </c>
      <c r="AU101" s="92" t="s">
        <v>79</v>
      </c>
      <c r="AY101" s="92" t="s">
        <v>159</v>
      </c>
      <c r="BE101" s="187">
        <f t="shared" si="4"/>
        <v>0</v>
      </c>
      <c r="BF101" s="187">
        <f t="shared" si="5"/>
        <v>0</v>
      </c>
      <c r="BG101" s="187">
        <f t="shared" si="6"/>
        <v>0</v>
      </c>
      <c r="BH101" s="187">
        <f t="shared" si="7"/>
        <v>0</v>
      </c>
      <c r="BI101" s="187">
        <f t="shared" si="8"/>
        <v>0</v>
      </c>
      <c r="BJ101" s="92" t="s">
        <v>79</v>
      </c>
      <c r="BK101" s="187">
        <f t="shared" si="9"/>
        <v>0</v>
      </c>
      <c r="BL101" s="92" t="s">
        <v>252</v>
      </c>
      <c r="BM101" s="92" t="s">
        <v>523</v>
      </c>
    </row>
    <row r="102" spans="2:65" s="153" customFormat="1" ht="31.5" customHeight="1">
      <c r="B102" s="103"/>
      <c r="C102" s="231"/>
      <c r="D102" s="231"/>
      <c r="E102" s="232"/>
      <c r="F102" s="233" t="s">
        <v>1151</v>
      </c>
      <c r="G102" s="234"/>
      <c r="H102" s="235"/>
      <c r="I102" s="276"/>
      <c r="J102" s="236"/>
      <c r="K102" s="237"/>
      <c r="L102" s="221"/>
      <c r="M102" s="238"/>
      <c r="N102" s="266"/>
      <c r="O102" s="267"/>
      <c r="P102" s="268"/>
      <c r="Q102" s="268"/>
      <c r="R102" s="268"/>
      <c r="S102" s="268"/>
      <c r="T102" s="186"/>
      <c r="AR102" s="92"/>
      <c r="AT102" s="92"/>
      <c r="AU102" s="92"/>
      <c r="AY102" s="92"/>
      <c r="BE102" s="187"/>
      <c r="BF102" s="187"/>
      <c r="BG102" s="187"/>
      <c r="BH102" s="187"/>
      <c r="BI102" s="187"/>
      <c r="BJ102" s="92"/>
      <c r="BK102" s="187"/>
      <c r="BL102" s="92"/>
      <c r="BM102" s="92"/>
    </row>
    <row r="103" spans="2:65" s="102" customFormat="1" ht="31.5" customHeight="1">
      <c r="B103" s="103"/>
      <c r="C103" s="231" t="s">
        <v>215</v>
      </c>
      <c r="D103" s="231" t="s">
        <v>221</v>
      </c>
      <c r="E103" s="232" t="s">
        <v>524</v>
      </c>
      <c r="F103" s="233" t="s">
        <v>1159</v>
      </c>
      <c r="G103" s="234" t="s">
        <v>510</v>
      </c>
      <c r="H103" s="235">
        <v>2</v>
      </c>
      <c r="I103" s="7"/>
      <c r="J103" s="236">
        <f t="shared" si="0"/>
        <v>0</v>
      </c>
      <c r="K103" s="237" t="s">
        <v>710</v>
      </c>
      <c r="L103" s="221"/>
      <c r="M103" s="238" t="s">
        <v>5</v>
      </c>
      <c r="N103" s="222" t="s">
        <v>42</v>
      </c>
      <c r="O103" s="104"/>
      <c r="P103" s="185">
        <f t="shared" si="1"/>
        <v>0</v>
      </c>
      <c r="Q103" s="185">
        <v>0</v>
      </c>
      <c r="R103" s="185">
        <f t="shared" si="2"/>
        <v>0</v>
      </c>
      <c r="S103" s="185">
        <v>0</v>
      </c>
      <c r="T103" s="186">
        <f t="shared" si="3"/>
        <v>0</v>
      </c>
      <c r="AR103" s="92" t="s">
        <v>328</v>
      </c>
      <c r="AT103" s="92" t="s">
        <v>221</v>
      </c>
      <c r="AU103" s="92" t="s">
        <v>79</v>
      </c>
      <c r="AY103" s="92" t="s">
        <v>159</v>
      </c>
      <c r="BE103" s="187">
        <f t="shared" si="4"/>
        <v>0</v>
      </c>
      <c r="BF103" s="187">
        <f t="shared" si="5"/>
        <v>0</v>
      </c>
      <c r="BG103" s="187">
        <f t="shared" si="6"/>
        <v>0</v>
      </c>
      <c r="BH103" s="187">
        <f t="shared" si="7"/>
        <v>0</v>
      </c>
      <c r="BI103" s="187">
        <f t="shared" si="8"/>
        <v>0</v>
      </c>
      <c r="BJ103" s="92" t="s">
        <v>79</v>
      </c>
      <c r="BK103" s="187">
        <f t="shared" si="9"/>
        <v>0</v>
      </c>
      <c r="BL103" s="92" t="s">
        <v>252</v>
      </c>
      <c r="BM103" s="92" t="s">
        <v>525</v>
      </c>
    </row>
    <row r="104" spans="2:65" s="153" customFormat="1" ht="31.5" customHeight="1">
      <c r="B104" s="103"/>
      <c r="C104" s="231"/>
      <c r="D104" s="231"/>
      <c r="E104" s="232"/>
      <c r="F104" s="233" t="s">
        <v>1151</v>
      </c>
      <c r="G104" s="234"/>
      <c r="H104" s="235"/>
      <c r="I104" s="276"/>
      <c r="J104" s="236"/>
      <c r="K104" s="237"/>
      <c r="L104" s="221"/>
      <c r="M104" s="238"/>
      <c r="N104" s="266"/>
      <c r="O104" s="267"/>
      <c r="P104" s="268"/>
      <c r="Q104" s="268"/>
      <c r="R104" s="268"/>
      <c r="S104" s="268"/>
      <c r="T104" s="186"/>
      <c r="AR104" s="92"/>
      <c r="AT104" s="92"/>
      <c r="AU104" s="92"/>
      <c r="AY104" s="92"/>
      <c r="BE104" s="187"/>
      <c r="BF104" s="187"/>
      <c r="BG104" s="187"/>
      <c r="BH104" s="187"/>
      <c r="BI104" s="187"/>
      <c r="BJ104" s="92"/>
      <c r="BK104" s="187"/>
      <c r="BL104" s="92"/>
      <c r="BM104" s="92"/>
    </row>
    <row r="105" spans="2:65" s="102" customFormat="1" ht="31.5" customHeight="1">
      <c r="B105" s="103"/>
      <c r="C105" s="231" t="s">
        <v>220</v>
      </c>
      <c r="D105" s="231" t="s">
        <v>221</v>
      </c>
      <c r="E105" s="232" t="s">
        <v>526</v>
      </c>
      <c r="F105" s="233" t="s">
        <v>1160</v>
      </c>
      <c r="G105" s="234" t="s">
        <v>510</v>
      </c>
      <c r="H105" s="235">
        <v>1</v>
      </c>
      <c r="I105" s="7"/>
      <c r="J105" s="236">
        <f t="shared" si="0"/>
        <v>0</v>
      </c>
      <c r="K105" s="237" t="s">
        <v>698</v>
      </c>
      <c r="L105" s="221"/>
      <c r="M105" s="238" t="s">
        <v>5</v>
      </c>
      <c r="N105" s="222" t="s">
        <v>42</v>
      </c>
      <c r="O105" s="104"/>
      <c r="P105" s="185">
        <f t="shared" si="1"/>
        <v>0</v>
      </c>
      <c r="Q105" s="185">
        <v>0</v>
      </c>
      <c r="R105" s="185">
        <f t="shared" si="2"/>
        <v>0</v>
      </c>
      <c r="S105" s="185">
        <v>0</v>
      </c>
      <c r="T105" s="186">
        <f t="shared" si="3"/>
        <v>0</v>
      </c>
      <c r="AR105" s="92" t="s">
        <v>328</v>
      </c>
      <c r="AT105" s="92" t="s">
        <v>221</v>
      </c>
      <c r="AU105" s="92" t="s">
        <v>79</v>
      </c>
      <c r="AY105" s="92" t="s">
        <v>159</v>
      </c>
      <c r="BE105" s="187">
        <f t="shared" si="4"/>
        <v>0</v>
      </c>
      <c r="BF105" s="187">
        <f t="shared" si="5"/>
        <v>0</v>
      </c>
      <c r="BG105" s="187">
        <f t="shared" si="6"/>
        <v>0</v>
      </c>
      <c r="BH105" s="187">
        <f t="shared" si="7"/>
        <v>0</v>
      </c>
      <c r="BI105" s="187">
        <f t="shared" si="8"/>
        <v>0</v>
      </c>
      <c r="BJ105" s="92" t="s">
        <v>79</v>
      </c>
      <c r="BK105" s="187">
        <f t="shared" si="9"/>
        <v>0</v>
      </c>
      <c r="BL105" s="92" t="s">
        <v>252</v>
      </c>
      <c r="BM105" s="92" t="s">
        <v>527</v>
      </c>
    </row>
    <row r="106" spans="2:65" s="153" customFormat="1" ht="31.5" customHeight="1">
      <c r="B106" s="103"/>
      <c r="C106" s="231"/>
      <c r="D106" s="231"/>
      <c r="E106" s="232"/>
      <c r="F106" s="233" t="s">
        <v>1151</v>
      </c>
      <c r="G106" s="234"/>
      <c r="H106" s="235"/>
      <c r="I106" s="276"/>
      <c r="J106" s="236"/>
      <c r="K106" s="237"/>
      <c r="L106" s="221"/>
      <c r="M106" s="238"/>
      <c r="N106" s="266"/>
      <c r="O106" s="267"/>
      <c r="P106" s="268"/>
      <c r="Q106" s="268"/>
      <c r="R106" s="268"/>
      <c r="S106" s="268"/>
      <c r="T106" s="186"/>
      <c r="AR106" s="92"/>
      <c r="AT106" s="92"/>
      <c r="AU106" s="92"/>
      <c r="AY106" s="92"/>
      <c r="BE106" s="187"/>
      <c r="BF106" s="187"/>
      <c r="BG106" s="187"/>
      <c r="BH106" s="187"/>
      <c r="BI106" s="187"/>
      <c r="BJ106" s="92"/>
      <c r="BK106" s="187"/>
      <c r="BL106" s="92"/>
      <c r="BM106" s="92"/>
    </row>
    <row r="107" spans="2:65" s="102" customFormat="1" ht="31.5" customHeight="1">
      <c r="B107" s="103"/>
      <c r="C107" s="231" t="s">
        <v>226</v>
      </c>
      <c r="D107" s="231" t="s">
        <v>221</v>
      </c>
      <c r="E107" s="232" t="s">
        <v>528</v>
      </c>
      <c r="F107" s="233" t="s">
        <v>1161</v>
      </c>
      <c r="G107" s="234" t="s">
        <v>510</v>
      </c>
      <c r="H107" s="235">
        <v>1</v>
      </c>
      <c r="I107" s="7"/>
      <c r="J107" s="236">
        <f t="shared" si="0"/>
        <v>0</v>
      </c>
      <c r="K107" s="237" t="s">
        <v>698</v>
      </c>
      <c r="L107" s="221"/>
      <c r="M107" s="238" t="s">
        <v>5</v>
      </c>
      <c r="N107" s="222" t="s">
        <v>42</v>
      </c>
      <c r="O107" s="104"/>
      <c r="P107" s="185">
        <f t="shared" si="1"/>
        <v>0</v>
      </c>
      <c r="Q107" s="185">
        <v>0</v>
      </c>
      <c r="R107" s="185">
        <f t="shared" si="2"/>
        <v>0</v>
      </c>
      <c r="S107" s="185">
        <v>0</v>
      </c>
      <c r="T107" s="186">
        <f t="shared" si="3"/>
        <v>0</v>
      </c>
      <c r="AR107" s="92" t="s">
        <v>328</v>
      </c>
      <c r="AT107" s="92" t="s">
        <v>221</v>
      </c>
      <c r="AU107" s="92" t="s">
        <v>79</v>
      </c>
      <c r="AY107" s="92" t="s">
        <v>159</v>
      </c>
      <c r="BE107" s="187">
        <f t="shared" si="4"/>
        <v>0</v>
      </c>
      <c r="BF107" s="187">
        <f t="shared" si="5"/>
        <v>0</v>
      </c>
      <c r="BG107" s="187">
        <f t="shared" si="6"/>
        <v>0</v>
      </c>
      <c r="BH107" s="187">
        <f t="shared" si="7"/>
        <v>0</v>
      </c>
      <c r="BI107" s="187">
        <f t="shared" si="8"/>
        <v>0</v>
      </c>
      <c r="BJ107" s="92" t="s">
        <v>79</v>
      </c>
      <c r="BK107" s="187">
        <f t="shared" si="9"/>
        <v>0</v>
      </c>
      <c r="BL107" s="92" t="s">
        <v>252</v>
      </c>
      <c r="BM107" s="92" t="s">
        <v>529</v>
      </c>
    </row>
    <row r="108" spans="2:65" s="153" customFormat="1" ht="31.5" customHeight="1">
      <c r="B108" s="103"/>
      <c r="C108" s="231"/>
      <c r="D108" s="231"/>
      <c r="E108" s="232"/>
      <c r="F108" s="233" t="s">
        <v>1151</v>
      </c>
      <c r="G108" s="234"/>
      <c r="H108" s="235"/>
      <c r="I108" s="276"/>
      <c r="J108" s="236"/>
      <c r="K108" s="237"/>
      <c r="L108" s="221"/>
      <c r="M108" s="238"/>
      <c r="N108" s="266"/>
      <c r="O108" s="267"/>
      <c r="P108" s="268"/>
      <c r="Q108" s="268"/>
      <c r="R108" s="268"/>
      <c r="S108" s="268"/>
      <c r="T108" s="186"/>
      <c r="AR108" s="92"/>
      <c r="AT108" s="92"/>
      <c r="AU108" s="92"/>
      <c r="AY108" s="92"/>
      <c r="BE108" s="187"/>
      <c r="BF108" s="187"/>
      <c r="BG108" s="187"/>
      <c r="BH108" s="187"/>
      <c r="BI108" s="187"/>
      <c r="BJ108" s="92"/>
      <c r="BK108" s="187"/>
      <c r="BL108" s="92"/>
      <c r="BM108" s="92"/>
    </row>
    <row r="109" spans="2:65" s="102" customFormat="1" ht="22.5" customHeight="1">
      <c r="B109" s="103"/>
      <c r="C109" s="231" t="s">
        <v>230</v>
      </c>
      <c r="D109" s="231" t="s">
        <v>221</v>
      </c>
      <c r="E109" s="232" t="s">
        <v>530</v>
      </c>
      <c r="F109" s="233" t="s">
        <v>1181</v>
      </c>
      <c r="G109" s="234" t="s">
        <v>531</v>
      </c>
      <c r="H109" s="235">
        <v>2</v>
      </c>
      <c r="I109" s="7"/>
      <c r="J109" s="236">
        <f t="shared" si="0"/>
        <v>0</v>
      </c>
      <c r="K109" s="237" t="s">
        <v>698</v>
      </c>
      <c r="L109" s="221"/>
      <c r="M109" s="238" t="s">
        <v>5</v>
      </c>
      <c r="N109" s="222" t="s">
        <v>42</v>
      </c>
      <c r="O109" s="104"/>
      <c r="P109" s="185">
        <f t="shared" si="1"/>
        <v>0</v>
      </c>
      <c r="Q109" s="185">
        <v>0</v>
      </c>
      <c r="R109" s="185">
        <f t="shared" si="2"/>
        <v>0</v>
      </c>
      <c r="S109" s="185">
        <v>0</v>
      </c>
      <c r="T109" s="186">
        <f t="shared" si="3"/>
        <v>0</v>
      </c>
      <c r="AR109" s="92" t="s">
        <v>328</v>
      </c>
      <c r="AT109" s="92" t="s">
        <v>221</v>
      </c>
      <c r="AU109" s="92" t="s">
        <v>79</v>
      </c>
      <c r="AY109" s="92" t="s">
        <v>159</v>
      </c>
      <c r="BE109" s="187">
        <f t="shared" si="4"/>
        <v>0</v>
      </c>
      <c r="BF109" s="187">
        <f t="shared" si="5"/>
        <v>0</v>
      </c>
      <c r="BG109" s="187">
        <f t="shared" si="6"/>
        <v>0</v>
      </c>
      <c r="BH109" s="187">
        <f t="shared" si="7"/>
        <v>0</v>
      </c>
      <c r="BI109" s="187">
        <f t="shared" si="8"/>
        <v>0</v>
      </c>
      <c r="BJ109" s="92" t="s">
        <v>79</v>
      </c>
      <c r="BK109" s="187">
        <f t="shared" si="9"/>
        <v>0</v>
      </c>
      <c r="BL109" s="92" t="s">
        <v>252</v>
      </c>
      <c r="BM109" s="92" t="s">
        <v>532</v>
      </c>
    </row>
    <row r="110" spans="2:65" s="153" customFormat="1" ht="22.5" customHeight="1">
      <c r="B110" s="103"/>
      <c r="C110" s="231"/>
      <c r="D110" s="231"/>
      <c r="E110" s="232"/>
      <c r="F110" s="233" t="s">
        <v>1150</v>
      </c>
      <c r="G110" s="234"/>
      <c r="H110" s="235"/>
      <c r="I110" s="276"/>
      <c r="J110" s="236"/>
      <c r="K110" s="237"/>
      <c r="L110" s="221"/>
      <c r="M110" s="238"/>
      <c r="N110" s="266"/>
      <c r="O110" s="267"/>
      <c r="P110" s="268"/>
      <c r="Q110" s="268"/>
      <c r="R110" s="268"/>
      <c r="S110" s="268"/>
      <c r="T110" s="186"/>
      <c r="AR110" s="92"/>
      <c r="AT110" s="92"/>
      <c r="AU110" s="92"/>
      <c r="AY110" s="92"/>
      <c r="BE110" s="187"/>
      <c r="BF110" s="187"/>
      <c r="BG110" s="187"/>
      <c r="BH110" s="187"/>
      <c r="BI110" s="187"/>
      <c r="BJ110" s="92"/>
      <c r="BK110" s="187"/>
      <c r="BL110" s="92"/>
      <c r="BM110" s="92"/>
    </row>
    <row r="111" spans="2:65" s="102" customFormat="1" ht="31.5" customHeight="1">
      <c r="B111" s="103"/>
      <c r="C111" s="231" t="s">
        <v>236</v>
      </c>
      <c r="D111" s="231" t="s">
        <v>221</v>
      </c>
      <c r="E111" s="232" t="s">
        <v>533</v>
      </c>
      <c r="F111" s="233" t="s">
        <v>1162</v>
      </c>
      <c r="G111" s="234" t="s">
        <v>510</v>
      </c>
      <c r="H111" s="235">
        <v>8</v>
      </c>
      <c r="I111" s="7"/>
      <c r="J111" s="236">
        <f t="shared" si="0"/>
        <v>0</v>
      </c>
      <c r="K111" s="237" t="s">
        <v>698</v>
      </c>
      <c r="L111" s="221"/>
      <c r="M111" s="238" t="s">
        <v>5</v>
      </c>
      <c r="N111" s="222" t="s">
        <v>42</v>
      </c>
      <c r="O111" s="104"/>
      <c r="P111" s="185">
        <f t="shared" si="1"/>
        <v>0</v>
      </c>
      <c r="Q111" s="185">
        <v>0</v>
      </c>
      <c r="R111" s="185">
        <f t="shared" si="2"/>
        <v>0</v>
      </c>
      <c r="S111" s="185">
        <v>0</v>
      </c>
      <c r="T111" s="186">
        <f t="shared" si="3"/>
        <v>0</v>
      </c>
      <c r="AR111" s="92" t="s">
        <v>328</v>
      </c>
      <c r="AT111" s="92" t="s">
        <v>221</v>
      </c>
      <c r="AU111" s="92" t="s">
        <v>79</v>
      </c>
      <c r="AY111" s="92" t="s">
        <v>159</v>
      </c>
      <c r="BE111" s="187">
        <f t="shared" si="4"/>
        <v>0</v>
      </c>
      <c r="BF111" s="187">
        <f t="shared" si="5"/>
        <v>0</v>
      </c>
      <c r="BG111" s="187">
        <f t="shared" si="6"/>
        <v>0</v>
      </c>
      <c r="BH111" s="187">
        <f t="shared" si="7"/>
        <v>0</v>
      </c>
      <c r="BI111" s="187">
        <f t="shared" si="8"/>
        <v>0</v>
      </c>
      <c r="BJ111" s="92" t="s">
        <v>79</v>
      </c>
      <c r="BK111" s="187">
        <f t="shared" si="9"/>
        <v>0</v>
      </c>
      <c r="BL111" s="92" t="s">
        <v>252</v>
      </c>
      <c r="BM111" s="92" t="s">
        <v>534</v>
      </c>
    </row>
    <row r="112" spans="2:65" s="153" customFormat="1" ht="31.5" customHeight="1">
      <c r="B112" s="103"/>
      <c r="C112" s="231"/>
      <c r="D112" s="231"/>
      <c r="E112" s="232"/>
      <c r="F112" s="233" t="s">
        <v>1151</v>
      </c>
      <c r="G112" s="234"/>
      <c r="H112" s="235"/>
      <c r="I112" s="276"/>
      <c r="J112" s="236"/>
      <c r="K112" s="237"/>
      <c r="L112" s="221"/>
      <c r="M112" s="238"/>
      <c r="N112" s="266"/>
      <c r="O112" s="267"/>
      <c r="P112" s="268"/>
      <c r="Q112" s="268"/>
      <c r="R112" s="268"/>
      <c r="S112" s="268"/>
      <c r="T112" s="186"/>
      <c r="AR112" s="92"/>
      <c r="AT112" s="92"/>
      <c r="AU112" s="92"/>
      <c r="AY112" s="92"/>
      <c r="BE112" s="187"/>
      <c r="BF112" s="187"/>
      <c r="BG112" s="187"/>
      <c r="BH112" s="187"/>
      <c r="BI112" s="187"/>
      <c r="BJ112" s="92"/>
      <c r="BK112" s="187"/>
      <c r="BL112" s="92"/>
      <c r="BM112" s="92"/>
    </row>
    <row r="113" spans="2:65" s="102" customFormat="1" ht="31.5" customHeight="1">
      <c r="B113" s="103"/>
      <c r="C113" s="231" t="s">
        <v>242</v>
      </c>
      <c r="D113" s="231" t="s">
        <v>221</v>
      </c>
      <c r="E113" s="232" t="s">
        <v>535</v>
      </c>
      <c r="F113" s="233" t="s">
        <v>1163</v>
      </c>
      <c r="G113" s="234" t="s">
        <v>510</v>
      </c>
      <c r="H113" s="235">
        <v>2</v>
      </c>
      <c r="I113" s="7"/>
      <c r="J113" s="236">
        <f t="shared" si="0"/>
        <v>0</v>
      </c>
      <c r="K113" s="237" t="s">
        <v>698</v>
      </c>
      <c r="L113" s="221"/>
      <c r="M113" s="238" t="s">
        <v>5</v>
      </c>
      <c r="N113" s="222" t="s">
        <v>42</v>
      </c>
      <c r="O113" s="104"/>
      <c r="P113" s="185">
        <f t="shared" si="1"/>
        <v>0</v>
      </c>
      <c r="Q113" s="185">
        <v>0</v>
      </c>
      <c r="R113" s="185">
        <f t="shared" si="2"/>
        <v>0</v>
      </c>
      <c r="S113" s="185">
        <v>0</v>
      </c>
      <c r="T113" s="186">
        <f t="shared" si="3"/>
        <v>0</v>
      </c>
      <c r="AR113" s="92" t="s">
        <v>328</v>
      </c>
      <c r="AT113" s="92" t="s">
        <v>221</v>
      </c>
      <c r="AU113" s="92" t="s">
        <v>79</v>
      </c>
      <c r="AY113" s="92" t="s">
        <v>159</v>
      </c>
      <c r="BE113" s="187">
        <f t="shared" si="4"/>
        <v>0</v>
      </c>
      <c r="BF113" s="187">
        <f t="shared" si="5"/>
        <v>0</v>
      </c>
      <c r="BG113" s="187">
        <f t="shared" si="6"/>
        <v>0</v>
      </c>
      <c r="BH113" s="187">
        <f t="shared" si="7"/>
        <v>0</v>
      </c>
      <c r="BI113" s="187">
        <f t="shared" si="8"/>
        <v>0</v>
      </c>
      <c r="BJ113" s="92" t="s">
        <v>79</v>
      </c>
      <c r="BK113" s="187">
        <f t="shared" si="9"/>
        <v>0</v>
      </c>
      <c r="BL113" s="92" t="s">
        <v>252</v>
      </c>
      <c r="BM113" s="92" t="s">
        <v>536</v>
      </c>
    </row>
    <row r="114" spans="2:65" s="153" customFormat="1" ht="31.5" customHeight="1">
      <c r="B114" s="103"/>
      <c r="C114" s="231"/>
      <c r="D114" s="231"/>
      <c r="E114" s="232"/>
      <c r="F114" s="233" t="s">
        <v>1151</v>
      </c>
      <c r="G114" s="234"/>
      <c r="H114" s="235"/>
      <c r="I114" s="276"/>
      <c r="J114" s="236"/>
      <c r="K114" s="237"/>
      <c r="L114" s="221"/>
      <c r="M114" s="238"/>
      <c r="N114" s="266"/>
      <c r="O114" s="267"/>
      <c r="P114" s="268"/>
      <c r="Q114" s="268"/>
      <c r="R114" s="268"/>
      <c r="S114" s="268"/>
      <c r="T114" s="186"/>
      <c r="AR114" s="92"/>
      <c r="AT114" s="92"/>
      <c r="AU114" s="92"/>
      <c r="AY114" s="92"/>
      <c r="BE114" s="187"/>
      <c r="BF114" s="187"/>
      <c r="BG114" s="187"/>
      <c r="BH114" s="187"/>
      <c r="BI114" s="187"/>
      <c r="BJ114" s="92"/>
      <c r="BK114" s="187"/>
      <c r="BL114" s="92"/>
      <c r="BM114" s="92"/>
    </row>
    <row r="115" spans="2:65" s="102" customFormat="1" ht="22.5" customHeight="1">
      <c r="B115" s="103"/>
      <c r="C115" s="231" t="s">
        <v>11</v>
      </c>
      <c r="D115" s="231" t="s">
        <v>221</v>
      </c>
      <c r="E115" s="232" t="s">
        <v>537</v>
      </c>
      <c r="F115" s="233" t="s">
        <v>1164</v>
      </c>
      <c r="G115" s="234" t="s">
        <v>510</v>
      </c>
      <c r="H115" s="235">
        <v>8</v>
      </c>
      <c r="I115" s="7"/>
      <c r="J115" s="236">
        <f t="shared" si="0"/>
        <v>0</v>
      </c>
      <c r="K115" s="237" t="s">
        <v>710</v>
      </c>
      <c r="L115" s="221"/>
      <c r="M115" s="238" t="s">
        <v>5</v>
      </c>
      <c r="N115" s="222" t="s">
        <v>42</v>
      </c>
      <c r="O115" s="104"/>
      <c r="P115" s="185">
        <f t="shared" si="1"/>
        <v>0</v>
      </c>
      <c r="Q115" s="185">
        <v>0</v>
      </c>
      <c r="R115" s="185">
        <f t="shared" si="2"/>
        <v>0</v>
      </c>
      <c r="S115" s="185">
        <v>0</v>
      </c>
      <c r="T115" s="186">
        <f t="shared" si="3"/>
        <v>0</v>
      </c>
      <c r="AR115" s="92" t="s">
        <v>328</v>
      </c>
      <c r="AT115" s="92" t="s">
        <v>221</v>
      </c>
      <c r="AU115" s="92" t="s">
        <v>79</v>
      </c>
      <c r="AY115" s="92" t="s">
        <v>159</v>
      </c>
      <c r="BE115" s="187">
        <f t="shared" si="4"/>
        <v>0</v>
      </c>
      <c r="BF115" s="187">
        <f t="shared" si="5"/>
        <v>0</v>
      </c>
      <c r="BG115" s="187">
        <f t="shared" si="6"/>
        <v>0</v>
      </c>
      <c r="BH115" s="187">
        <f t="shared" si="7"/>
        <v>0</v>
      </c>
      <c r="BI115" s="187">
        <f t="shared" si="8"/>
        <v>0</v>
      </c>
      <c r="BJ115" s="92" t="s">
        <v>79</v>
      </c>
      <c r="BK115" s="187">
        <f t="shared" si="9"/>
        <v>0</v>
      </c>
      <c r="BL115" s="92" t="s">
        <v>252</v>
      </c>
      <c r="BM115" s="92" t="s">
        <v>538</v>
      </c>
    </row>
    <row r="116" spans="2:65" s="153" customFormat="1" ht="22.5" customHeight="1">
      <c r="B116" s="103"/>
      <c r="C116" s="231"/>
      <c r="D116" s="231"/>
      <c r="E116" s="232"/>
      <c r="F116" s="233" t="s">
        <v>1151</v>
      </c>
      <c r="G116" s="234"/>
      <c r="H116" s="235"/>
      <c r="I116" s="276"/>
      <c r="J116" s="236"/>
      <c r="K116" s="237"/>
      <c r="L116" s="221"/>
      <c r="M116" s="238"/>
      <c r="N116" s="266"/>
      <c r="O116" s="267"/>
      <c r="P116" s="268"/>
      <c r="Q116" s="268"/>
      <c r="R116" s="268"/>
      <c r="S116" s="268"/>
      <c r="T116" s="186"/>
      <c r="AR116" s="92"/>
      <c r="AT116" s="92"/>
      <c r="AU116" s="92"/>
      <c r="AY116" s="92"/>
      <c r="BE116" s="187"/>
      <c r="BF116" s="187"/>
      <c r="BG116" s="187"/>
      <c r="BH116" s="187"/>
      <c r="BI116" s="187"/>
      <c r="BJ116" s="92"/>
      <c r="BK116" s="187"/>
      <c r="BL116" s="92"/>
      <c r="BM116" s="92"/>
    </row>
    <row r="117" spans="2:65" s="102" customFormat="1" ht="22.5" customHeight="1">
      <c r="B117" s="103"/>
      <c r="C117" s="231" t="s">
        <v>252</v>
      </c>
      <c r="D117" s="231" t="s">
        <v>221</v>
      </c>
      <c r="E117" s="232" t="s">
        <v>539</v>
      </c>
      <c r="F117" s="233" t="s">
        <v>1165</v>
      </c>
      <c r="G117" s="234" t="s">
        <v>510</v>
      </c>
      <c r="H117" s="235">
        <v>104</v>
      </c>
      <c r="I117" s="7"/>
      <c r="J117" s="236">
        <f t="shared" si="0"/>
        <v>0</v>
      </c>
      <c r="K117" s="237" t="s">
        <v>710</v>
      </c>
      <c r="L117" s="221"/>
      <c r="M117" s="238" t="s">
        <v>5</v>
      </c>
      <c r="N117" s="222" t="s">
        <v>42</v>
      </c>
      <c r="O117" s="104"/>
      <c r="P117" s="185">
        <f t="shared" si="1"/>
        <v>0</v>
      </c>
      <c r="Q117" s="185">
        <v>0</v>
      </c>
      <c r="R117" s="185">
        <f t="shared" si="2"/>
        <v>0</v>
      </c>
      <c r="S117" s="185">
        <v>0</v>
      </c>
      <c r="T117" s="186">
        <f t="shared" si="3"/>
        <v>0</v>
      </c>
      <c r="AR117" s="92" t="s">
        <v>328</v>
      </c>
      <c r="AT117" s="92" t="s">
        <v>221</v>
      </c>
      <c r="AU117" s="92" t="s">
        <v>79</v>
      </c>
      <c r="AY117" s="92" t="s">
        <v>159</v>
      </c>
      <c r="BE117" s="187">
        <f t="shared" si="4"/>
        <v>0</v>
      </c>
      <c r="BF117" s="187">
        <f t="shared" si="5"/>
        <v>0</v>
      </c>
      <c r="BG117" s="187">
        <f t="shared" si="6"/>
        <v>0</v>
      </c>
      <c r="BH117" s="187">
        <f t="shared" si="7"/>
        <v>0</v>
      </c>
      <c r="BI117" s="187">
        <f t="shared" si="8"/>
        <v>0</v>
      </c>
      <c r="BJ117" s="92" t="s">
        <v>79</v>
      </c>
      <c r="BK117" s="187">
        <f t="shared" si="9"/>
        <v>0</v>
      </c>
      <c r="BL117" s="92" t="s">
        <v>252</v>
      </c>
      <c r="BM117" s="92" t="s">
        <v>540</v>
      </c>
    </row>
    <row r="118" spans="2:65" s="153" customFormat="1" ht="22.5" customHeight="1">
      <c r="B118" s="103"/>
      <c r="C118" s="231"/>
      <c r="D118" s="231"/>
      <c r="E118" s="232"/>
      <c r="F118" s="233" t="s">
        <v>1151</v>
      </c>
      <c r="G118" s="234"/>
      <c r="H118" s="235"/>
      <c r="I118" s="276"/>
      <c r="J118" s="236"/>
      <c r="K118" s="237"/>
      <c r="L118" s="221"/>
      <c r="M118" s="238"/>
      <c r="N118" s="266"/>
      <c r="O118" s="267"/>
      <c r="P118" s="268"/>
      <c r="Q118" s="268"/>
      <c r="R118" s="268"/>
      <c r="S118" s="268"/>
      <c r="T118" s="186"/>
      <c r="AR118" s="92"/>
      <c r="AT118" s="92"/>
      <c r="AU118" s="92"/>
      <c r="AY118" s="92"/>
      <c r="BE118" s="187"/>
      <c r="BF118" s="187"/>
      <c r="BG118" s="187"/>
      <c r="BH118" s="187"/>
      <c r="BI118" s="187"/>
      <c r="BJ118" s="92"/>
      <c r="BK118" s="187"/>
      <c r="BL118" s="92"/>
      <c r="BM118" s="92"/>
    </row>
    <row r="119" spans="2:65" s="102" customFormat="1" ht="22.5" customHeight="1">
      <c r="B119" s="103"/>
      <c r="C119" s="231" t="s">
        <v>257</v>
      </c>
      <c r="D119" s="231" t="s">
        <v>221</v>
      </c>
      <c r="E119" s="232" t="s">
        <v>541</v>
      </c>
      <c r="F119" s="233" t="s">
        <v>1189</v>
      </c>
      <c r="G119" s="234" t="s">
        <v>901</v>
      </c>
      <c r="H119" s="235">
        <v>1</v>
      </c>
      <c r="I119" s="7"/>
      <c r="J119" s="236">
        <f t="shared" si="0"/>
        <v>0</v>
      </c>
      <c r="K119" s="237" t="s">
        <v>698</v>
      </c>
      <c r="L119" s="221"/>
      <c r="M119" s="238" t="s">
        <v>5</v>
      </c>
      <c r="N119" s="222" t="s">
        <v>42</v>
      </c>
      <c r="O119" s="104"/>
      <c r="P119" s="185">
        <f t="shared" si="1"/>
        <v>0</v>
      </c>
      <c r="Q119" s="185">
        <v>0</v>
      </c>
      <c r="R119" s="185">
        <f t="shared" si="2"/>
        <v>0</v>
      </c>
      <c r="S119" s="185">
        <v>0</v>
      </c>
      <c r="T119" s="186">
        <f t="shared" si="3"/>
        <v>0</v>
      </c>
      <c r="AR119" s="92" t="s">
        <v>328</v>
      </c>
      <c r="AT119" s="92" t="s">
        <v>221</v>
      </c>
      <c r="AU119" s="92" t="s">
        <v>79</v>
      </c>
      <c r="AY119" s="92" t="s">
        <v>159</v>
      </c>
      <c r="BE119" s="187">
        <f t="shared" si="4"/>
        <v>0</v>
      </c>
      <c r="BF119" s="187">
        <f t="shared" si="5"/>
        <v>0</v>
      </c>
      <c r="BG119" s="187">
        <f t="shared" si="6"/>
        <v>0</v>
      </c>
      <c r="BH119" s="187">
        <f t="shared" si="7"/>
        <v>0</v>
      </c>
      <c r="BI119" s="187">
        <f t="shared" si="8"/>
        <v>0</v>
      </c>
      <c r="BJ119" s="92" t="s">
        <v>79</v>
      </c>
      <c r="BK119" s="187">
        <f t="shared" si="9"/>
        <v>0</v>
      </c>
      <c r="BL119" s="92" t="s">
        <v>252</v>
      </c>
      <c r="BM119" s="92" t="s">
        <v>542</v>
      </c>
    </row>
    <row r="120" spans="2:65" s="153" customFormat="1" ht="22.5" customHeight="1">
      <c r="B120" s="103"/>
      <c r="C120" s="231"/>
      <c r="D120" s="231"/>
      <c r="E120" s="232"/>
      <c r="F120" s="233" t="s">
        <v>1150</v>
      </c>
      <c r="G120" s="234"/>
      <c r="H120" s="235"/>
      <c r="I120" s="276"/>
      <c r="J120" s="236"/>
      <c r="K120" s="237"/>
      <c r="L120" s="221"/>
      <c r="M120" s="238"/>
      <c r="N120" s="266"/>
      <c r="O120" s="267"/>
      <c r="P120" s="268"/>
      <c r="Q120" s="268"/>
      <c r="R120" s="268"/>
      <c r="S120" s="268"/>
      <c r="T120" s="186"/>
      <c r="AR120" s="92"/>
      <c r="AT120" s="92"/>
      <c r="AU120" s="92"/>
      <c r="AY120" s="92"/>
      <c r="BE120" s="187"/>
      <c r="BF120" s="187"/>
      <c r="BG120" s="187"/>
      <c r="BH120" s="187"/>
      <c r="BI120" s="187"/>
      <c r="BJ120" s="92"/>
      <c r="BK120" s="187"/>
      <c r="BL120" s="92"/>
      <c r="BM120" s="92"/>
    </row>
    <row r="121" spans="2:65" s="102" customFormat="1" ht="31.5" customHeight="1">
      <c r="B121" s="103"/>
      <c r="C121" s="239" t="s">
        <v>543</v>
      </c>
      <c r="D121" s="239" t="s">
        <v>162</v>
      </c>
      <c r="E121" s="240" t="s">
        <v>544</v>
      </c>
      <c r="F121" s="241" t="s">
        <v>1166</v>
      </c>
      <c r="G121" s="242" t="s">
        <v>510</v>
      </c>
      <c r="H121" s="243">
        <v>9</v>
      </c>
      <c r="I121" s="6"/>
      <c r="J121" s="244">
        <f t="shared" si="0"/>
        <v>0</v>
      </c>
      <c r="K121" s="241" t="s">
        <v>710</v>
      </c>
      <c r="L121" s="103"/>
      <c r="M121" s="245" t="s">
        <v>5</v>
      </c>
      <c r="N121" s="184" t="s">
        <v>42</v>
      </c>
      <c r="O121" s="104"/>
      <c r="P121" s="185">
        <f t="shared" si="1"/>
        <v>0</v>
      </c>
      <c r="Q121" s="185">
        <v>0</v>
      </c>
      <c r="R121" s="185">
        <f t="shared" si="2"/>
        <v>0</v>
      </c>
      <c r="S121" s="185">
        <v>0</v>
      </c>
      <c r="T121" s="186">
        <f t="shared" si="3"/>
        <v>0</v>
      </c>
      <c r="AR121" s="92" t="s">
        <v>252</v>
      </c>
      <c r="AT121" s="92" t="s">
        <v>162</v>
      </c>
      <c r="AU121" s="92" t="s">
        <v>79</v>
      </c>
      <c r="AY121" s="92" t="s">
        <v>159</v>
      </c>
      <c r="BE121" s="187">
        <f t="shared" si="4"/>
        <v>0</v>
      </c>
      <c r="BF121" s="187">
        <f t="shared" si="5"/>
        <v>0</v>
      </c>
      <c r="BG121" s="187">
        <f t="shared" si="6"/>
        <v>0</v>
      </c>
      <c r="BH121" s="187">
        <f t="shared" si="7"/>
        <v>0</v>
      </c>
      <c r="BI121" s="187">
        <f t="shared" si="8"/>
        <v>0</v>
      </c>
      <c r="BJ121" s="92" t="s">
        <v>79</v>
      </c>
      <c r="BK121" s="187">
        <f t="shared" si="9"/>
        <v>0</v>
      </c>
      <c r="BL121" s="92" t="s">
        <v>252</v>
      </c>
      <c r="BM121" s="92" t="s">
        <v>545</v>
      </c>
    </row>
    <row r="122" spans="2:65" s="153" customFormat="1" ht="31.5" customHeight="1">
      <c r="B122" s="103"/>
      <c r="C122" s="239"/>
      <c r="D122" s="239"/>
      <c r="E122" s="240"/>
      <c r="F122" s="241" t="s">
        <v>1151</v>
      </c>
      <c r="G122" s="242"/>
      <c r="H122" s="243"/>
      <c r="I122" s="276"/>
      <c r="J122" s="244"/>
      <c r="K122" s="241"/>
      <c r="L122" s="103"/>
      <c r="M122" s="245"/>
      <c r="N122" s="269"/>
      <c r="O122" s="267"/>
      <c r="P122" s="268"/>
      <c r="Q122" s="268"/>
      <c r="R122" s="268"/>
      <c r="S122" s="268"/>
      <c r="T122" s="186"/>
      <c r="AR122" s="92"/>
      <c r="AT122" s="92"/>
      <c r="AU122" s="92"/>
      <c r="AY122" s="92"/>
      <c r="BE122" s="187"/>
      <c r="BF122" s="187"/>
      <c r="BG122" s="187"/>
      <c r="BH122" s="187"/>
      <c r="BI122" s="187"/>
      <c r="BJ122" s="92"/>
      <c r="BK122" s="187"/>
      <c r="BL122" s="92"/>
      <c r="BM122" s="92"/>
    </row>
    <row r="123" spans="2:65" s="102" customFormat="1" ht="31.5" customHeight="1">
      <c r="B123" s="103"/>
      <c r="C123" s="239" t="s">
        <v>322</v>
      </c>
      <c r="D123" s="239" t="s">
        <v>162</v>
      </c>
      <c r="E123" s="240" t="s">
        <v>546</v>
      </c>
      <c r="F123" s="241" t="s">
        <v>1167</v>
      </c>
      <c r="G123" s="242" t="s">
        <v>510</v>
      </c>
      <c r="H123" s="243">
        <v>142</v>
      </c>
      <c r="I123" s="6"/>
      <c r="J123" s="244">
        <f t="shared" si="0"/>
        <v>0</v>
      </c>
      <c r="K123" s="241" t="s">
        <v>710</v>
      </c>
      <c r="L123" s="103"/>
      <c r="M123" s="245" t="s">
        <v>5</v>
      </c>
      <c r="N123" s="184" t="s">
        <v>42</v>
      </c>
      <c r="O123" s="104"/>
      <c r="P123" s="185">
        <f t="shared" si="1"/>
        <v>0</v>
      </c>
      <c r="Q123" s="185">
        <v>0</v>
      </c>
      <c r="R123" s="185">
        <f t="shared" si="2"/>
        <v>0</v>
      </c>
      <c r="S123" s="185">
        <v>0</v>
      </c>
      <c r="T123" s="186">
        <f t="shared" si="3"/>
        <v>0</v>
      </c>
      <c r="AR123" s="92" t="s">
        <v>252</v>
      </c>
      <c r="AT123" s="92" t="s">
        <v>162</v>
      </c>
      <c r="AU123" s="92" t="s">
        <v>79</v>
      </c>
      <c r="AY123" s="92" t="s">
        <v>159</v>
      </c>
      <c r="BE123" s="187">
        <f t="shared" si="4"/>
        <v>0</v>
      </c>
      <c r="BF123" s="187">
        <f t="shared" si="5"/>
        <v>0</v>
      </c>
      <c r="BG123" s="187">
        <f t="shared" si="6"/>
        <v>0</v>
      </c>
      <c r="BH123" s="187">
        <f t="shared" si="7"/>
        <v>0</v>
      </c>
      <c r="BI123" s="187">
        <f t="shared" si="8"/>
        <v>0</v>
      </c>
      <c r="BJ123" s="92" t="s">
        <v>79</v>
      </c>
      <c r="BK123" s="187">
        <f t="shared" si="9"/>
        <v>0</v>
      </c>
      <c r="BL123" s="92" t="s">
        <v>252</v>
      </c>
      <c r="BM123" s="92" t="s">
        <v>547</v>
      </c>
    </row>
    <row r="124" spans="2:65" s="153" customFormat="1" ht="31.5" customHeight="1">
      <c r="B124" s="103"/>
      <c r="C124" s="239"/>
      <c r="D124" s="239"/>
      <c r="E124" s="240"/>
      <c r="F124" s="241" t="s">
        <v>1151</v>
      </c>
      <c r="G124" s="242"/>
      <c r="H124" s="243"/>
      <c r="I124" s="276"/>
      <c r="J124" s="244"/>
      <c r="K124" s="241"/>
      <c r="L124" s="103"/>
      <c r="M124" s="245"/>
      <c r="N124" s="269"/>
      <c r="O124" s="267"/>
      <c r="P124" s="268"/>
      <c r="Q124" s="268"/>
      <c r="R124" s="268"/>
      <c r="S124" s="268"/>
      <c r="T124" s="186"/>
      <c r="AR124" s="92"/>
      <c r="AT124" s="92"/>
      <c r="AU124" s="92"/>
      <c r="AY124" s="92"/>
      <c r="BE124" s="187"/>
      <c r="BF124" s="187"/>
      <c r="BG124" s="187"/>
      <c r="BH124" s="187"/>
      <c r="BI124" s="187"/>
      <c r="BJ124" s="92"/>
      <c r="BK124" s="187"/>
      <c r="BL124" s="92"/>
      <c r="BM124" s="92"/>
    </row>
    <row r="125" spans="2:65" s="102" customFormat="1" ht="31.5" customHeight="1">
      <c r="B125" s="103"/>
      <c r="C125" s="239" t="s">
        <v>328</v>
      </c>
      <c r="D125" s="239" t="s">
        <v>162</v>
      </c>
      <c r="E125" s="240" t="s">
        <v>548</v>
      </c>
      <c r="F125" s="241" t="s">
        <v>1168</v>
      </c>
      <c r="G125" s="242" t="s">
        <v>510</v>
      </c>
      <c r="H125" s="243">
        <v>3</v>
      </c>
      <c r="I125" s="6"/>
      <c r="J125" s="244">
        <f t="shared" si="0"/>
        <v>0</v>
      </c>
      <c r="K125" s="241" t="s">
        <v>710</v>
      </c>
      <c r="L125" s="103"/>
      <c r="M125" s="245" t="s">
        <v>5</v>
      </c>
      <c r="N125" s="184" t="s">
        <v>42</v>
      </c>
      <c r="O125" s="104"/>
      <c r="P125" s="185">
        <f t="shared" si="1"/>
        <v>0</v>
      </c>
      <c r="Q125" s="185">
        <v>0</v>
      </c>
      <c r="R125" s="185">
        <f t="shared" si="2"/>
        <v>0</v>
      </c>
      <c r="S125" s="185">
        <v>0</v>
      </c>
      <c r="T125" s="186">
        <f t="shared" si="3"/>
        <v>0</v>
      </c>
      <c r="AR125" s="92" t="s">
        <v>252</v>
      </c>
      <c r="AT125" s="92" t="s">
        <v>162</v>
      </c>
      <c r="AU125" s="92" t="s">
        <v>79</v>
      </c>
      <c r="AY125" s="92" t="s">
        <v>159</v>
      </c>
      <c r="BE125" s="187">
        <f t="shared" si="4"/>
        <v>0</v>
      </c>
      <c r="BF125" s="187">
        <f t="shared" si="5"/>
        <v>0</v>
      </c>
      <c r="BG125" s="187">
        <f t="shared" si="6"/>
        <v>0</v>
      </c>
      <c r="BH125" s="187">
        <f t="shared" si="7"/>
        <v>0</v>
      </c>
      <c r="BI125" s="187">
        <f t="shared" si="8"/>
        <v>0</v>
      </c>
      <c r="BJ125" s="92" t="s">
        <v>79</v>
      </c>
      <c r="BK125" s="187">
        <f t="shared" si="9"/>
        <v>0</v>
      </c>
      <c r="BL125" s="92" t="s">
        <v>252</v>
      </c>
      <c r="BM125" s="92" t="s">
        <v>549</v>
      </c>
    </row>
    <row r="126" spans="2:65" s="153" customFormat="1" ht="31.5" customHeight="1">
      <c r="B126" s="103"/>
      <c r="C126" s="239"/>
      <c r="D126" s="239"/>
      <c r="E126" s="240"/>
      <c r="F126" s="241" t="s">
        <v>1151</v>
      </c>
      <c r="G126" s="242"/>
      <c r="H126" s="243"/>
      <c r="I126" s="276"/>
      <c r="J126" s="244"/>
      <c r="K126" s="241"/>
      <c r="L126" s="103"/>
      <c r="M126" s="245"/>
      <c r="N126" s="269"/>
      <c r="O126" s="267"/>
      <c r="P126" s="268"/>
      <c r="Q126" s="268"/>
      <c r="R126" s="268"/>
      <c r="S126" s="268"/>
      <c r="T126" s="186"/>
      <c r="AR126" s="92"/>
      <c r="AT126" s="92"/>
      <c r="AU126" s="92"/>
      <c r="AY126" s="92"/>
      <c r="BE126" s="187"/>
      <c r="BF126" s="187"/>
      <c r="BG126" s="187"/>
      <c r="BH126" s="187"/>
      <c r="BI126" s="187"/>
      <c r="BJ126" s="92"/>
      <c r="BK126" s="187"/>
      <c r="BL126" s="92"/>
      <c r="BM126" s="92"/>
    </row>
    <row r="127" spans="2:65" s="102" customFormat="1" ht="31.5" customHeight="1">
      <c r="B127" s="103"/>
      <c r="C127" s="239" t="s">
        <v>276</v>
      </c>
      <c r="D127" s="239" t="s">
        <v>162</v>
      </c>
      <c r="E127" s="240" t="s">
        <v>550</v>
      </c>
      <c r="F127" s="241" t="s">
        <v>1169</v>
      </c>
      <c r="G127" s="242" t="s">
        <v>510</v>
      </c>
      <c r="H127" s="243">
        <v>6</v>
      </c>
      <c r="I127" s="6"/>
      <c r="J127" s="244">
        <f t="shared" si="0"/>
        <v>0</v>
      </c>
      <c r="K127" s="241" t="s">
        <v>710</v>
      </c>
      <c r="L127" s="103"/>
      <c r="M127" s="245" t="s">
        <v>5</v>
      </c>
      <c r="N127" s="184" t="s">
        <v>42</v>
      </c>
      <c r="O127" s="104"/>
      <c r="P127" s="185">
        <f t="shared" si="1"/>
        <v>0</v>
      </c>
      <c r="Q127" s="185">
        <v>0</v>
      </c>
      <c r="R127" s="185">
        <f t="shared" si="2"/>
        <v>0</v>
      </c>
      <c r="S127" s="185">
        <v>0</v>
      </c>
      <c r="T127" s="186">
        <f t="shared" si="3"/>
        <v>0</v>
      </c>
      <c r="AR127" s="92" t="s">
        <v>252</v>
      </c>
      <c r="AT127" s="92" t="s">
        <v>162</v>
      </c>
      <c r="AU127" s="92" t="s">
        <v>79</v>
      </c>
      <c r="AY127" s="92" t="s">
        <v>159</v>
      </c>
      <c r="BE127" s="187">
        <f t="shared" si="4"/>
        <v>0</v>
      </c>
      <c r="BF127" s="187">
        <f t="shared" si="5"/>
        <v>0</v>
      </c>
      <c r="BG127" s="187">
        <f t="shared" si="6"/>
        <v>0</v>
      </c>
      <c r="BH127" s="187">
        <f t="shared" si="7"/>
        <v>0</v>
      </c>
      <c r="BI127" s="187">
        <f t="shared" si="8"/>
        <v>0</v>
      </c>
      <c r="BJ127" s="92" t="s">
        <v>79</v>
      </c>
      <c r="BK127" s="187">
        <f t="shared" si="9"/>
        <v>0</v>
      </c>
      <c r="BL127" s="92" t="s">
        <v>252</v>
      </c>
      <c r="BM127" s="92" t="s">
        <v>551</v>
      </c>
    </row>
    <row r="128" spans="2:65" s="153" customFormat="1" ht="31.5" customHeight="1">
      <c r="B128" s="103"/>
      <c r="C128" s="239"/>
      <c r="D128" s="239"/>
      <c r="E128" s="240"/>
      <c r="F128" s="241" t="s">
        <v>1151</v>
      </c>
      <c r="G128" s="242"/>
      <c r="H128" s="243"/>
      <c r="I128" s="276"/>
      <c r="J128" s="244"/>
      <c r="K128" s="241"/>
      <c r="L128" s="103"/>
      <c r="M128" s="245"/>
      <c r="N128" s="269"/>
      <c r="O128" s="267"/>
      <c r="P128" s="268"/>
      <c r="Q128" s="268"/>
      <c r="R128" s="268"/>
      <c r="S128" s="268"/>
      <c r="T128" s="186"/>
      <c r="AR128" s="92"/>
      <c r="AT128" s="92"/>
      <c r="AU128" s="92"/>
      <c r="AY128" s="92"/>
      <c r="BE128" s="187"/>
      <c r="BF128" s="187"/>
      <c r="BG128" s="187"/>
      <c r="BH128" s="187"/>
      <c r="BI128" s="187"/>
      <c r="BJ128" s="92"/>
      <c r="BK128" s="187"/>
      <c r="BL128" s="92"/>
      <c r="BM128" s="92"/>
    </row>
    <row r="129" spans="2:65" s="102" customFormat="1" ht="31.5" customHeight="1">
      <c r="B129" s="103"/>
      <c r="C129" s="239" t="s">
        <v>10</v>
      </c>
      <c r="D129" s="239" t="s">
        <v>162</v>
      </c>
      <c r="E129" s="240" t="s">
        <v>552</v>
      </c>
      <c r="F129" s="241" t="s">
        <v>1170</v>
      </c>
      <c r="G129" s="242" t="s">
        <v>510</v>
      </c>
      <c r="H129" s="243">
        <v>1</v>
      </c>
      <c r="I129" s="6"/>
      <c r="J129" s="244">
        <f t="shared" si="0"/>
        <v>0</v>
      </c>
      <c r="K129" s="241" t="s">
        <v>710</v>
      </c>
      <c r="L129" s="103"/>
      <c r="M129" s="245" t="s">
        <v>5</v>
      </c>
      <c r="N129" s="184" t="s">
        <v>42</v>
      </c>
      <c r="O129" s="104"/>
      <c r="P129" s="185">
        <f t="shared" si="1"/>
        <v>0</v>
      </c>
      <c r="Q129" s="185">
        <v>0</v>
      </c>
      <c r="R129" s="185">
        <f t="shared" si="2"/>
        <v>0</v>
      </c>
      <c r="S129" s="185">
        <v>0</v>
      </c>
      <c r="T129" s="186">
        <f t="shared" si="3"/>
        <v>0</v>
      </c>
      <c r="AR129" s="92" t="s">
        <v>252</v>
      </c>
      <c r="AT129" s="92" t="s">
        <v>162</v>
      </c>
      <c r="AU129" s="92" t="s">
        <v>79</v>
      </c>
      <c r="AY129" s="92" t="s">
        <v>159</v>
      </c>
      <c r="BE129" s="187">
        <f t="shared" si="4"/>
        <v>0</v>
      </c>
      <c r="BF129" s="187">
        <f t="shared" si="5"/>
        <v>0</v>
      </c>
      <c r="BG129" s="187">
        <f t="shared" si="6"/>
        <v>0</v>
      </c>
      <c r="BH129" s="187">
        <f t="shared" si="7"/>
        <v>0</v>
      </c>
      <c r="BI129" s="187">
        <f t="shared" si="8"/>
        <v>0</v>
      </c>
      <c r="BJ129" s="92" t="s">
        <v>79</v>
      </c>
      <c r="BK129" s="187">
        <f t="shared" si="9"/>
        <v>0</v>
      </c>
      <c r="BL129" s="92" t="s">
        <v>252</v>
      </c>
      <c r="BM129" s="92" t="s">
        <v>553</v>
      </c>
    </row>
    <row r="130" spans="2:65" s="153" customFormat="1" ht="31.5" customHeight="1">
      <c r="B130" s="103"/>
      <c r="C130" s="239"/>
      <c r="D130" s="239"/>
      <c r="E130" s="240"/>
      <c r="F130" s="241" t="s">
        <v>1151</v>
      </c>
      <c r="G130" s="242"/>
      <c r="H130" s="243"/>
      <c r="I130" s="276"/>
      <c r="J130" s="244"/>
      <c r="K130" s="241"/>
      <c r="L130" s="103"/>
      <c r="M130" s="245"/>
      <c r="N130" s="269"/>
      <c r="O130" s="267"/>
      <c r="P130" s="268"/>
      <c r="Q130" s="268"/>
      <c r="R130" s="268"/>
      <c r="S130" s="268"/>
      <c r="T130" s="186"/>
      <c r="AR130" s="92"/>
      <c r="AT130" s="92"/>
      <c r="AU130" s="92"/>
      <c r="AY130" s="92"/>
      <c r="BE130" s="187"/>
      <c r="BF130" s="187"/>
      <c r="BG130" s="187"/>
      <c r="BH130" s="187"/>
      <c r="BI130" s="187"/>
      <c r="BJ130" s="92"/>
      <c r="BK130" s="187"/>
      <c r="BL130" s="92"/>
      <c r="BM130" s="92"/>
    </row>
    <row r="131" spans="2:65" s="102" customFormat="1" ht="31.5" customHeight="1">
      <c r="B131" s="103"/>
      <c r="C131" s="239" t="s">
        <v>311</v>
      </c>
      <c r="D131" s="239" t="s">
        <v>162</v>
      </c>
      <c r="E131" s="240" t="s">
        <v>554</v>
      </c>
      <c r="F131" s="241" t="s">
        <v>1171</v>
      </c>
      <c r="G131" s="242" t="s">
        <v>510</v>
      </c>
      <c r="H131" s="243">
        <v>2</v>
      </c>
      <c r="I131" s="6"/>
      <c r="J131" s="244">
        <f t="shared" si="0"/>
        <v>0</v>
      </c>
      <c r="K131" s="241" t="s">
        <v>710</v>
      </c>
      <c r="L131" s="103"/>
      <c r="M131" s="245" t="s">
        <v>5</v>
      </c>
      <c r="N131" s="184" t="s">
        <v>42</v>
      </c>
      <c r="O131" s="104"/>
      <c r="P131" s="185">
        <f t="shared" si="1"/>
        <v>0</v>
      </c>
      <c r="Q131" s="185">
        <v>0</v>
      </c>
      <c r="R131" s="185">
        <f t="shared" si="2"/>
        <v>0</v>
      </c>
      <c r="S131" s="185">
        <v>0</v>
      </c>
      <c r="T131" s="186">
        <f t="shared" si="3"/>
        <v>0</v>
      </c>
      <c r="AR131" s="92" t="s">
        <v>252</v>
      </c>
      <c r="AT131" s="92" t="s">
        <v>162</v>
      </c>
      <c r="AU131" s="92" t="s">
        <v>79</v>
      </c>
      <c r="AY131" s="92" t="s">
        <v>159</v>
      </c>
      <c r="BE131" s="187">
        <f t="shared" si="4"/>
        <v>0</v>
      </c>
      <c r="BF131" s="187">
        <f t="shared" si="5"/>
        <v>0</v>
      </c>
      <c r="BG131" s="187">
        <f t="shared" si="6"/>
        <v>0</v>
      </c>
      <c r="BH131" s="187">
        <f t="shared" si="7"/>
        <v>0</v>
      </c>
      <c r="BI131" s="187">
        <f t="shared" si="8"/>
        <v>0</v>
      </c>
      <c r="BJ131" s="92" t="s">
        <v>79</v>
      </c>
      <c r="BK131" s="187">
        <f t="shared" si="9"/>
        <v>0</v>
      </c>
      <c r="BL131" s="92" t="s">
        <v>252</v>
      </c>
      <c r="BM131" s="92" t="s">
        <v>555</v>
      </c>
    </row>
    <row r="132" spans="2:65" s="153" customFormat="1" ht="31.5" customHeight="1">
      <c r="B132" s="103"/>
      <c r="C132" s="239"/>
      <c r="D132" s="239"/>
      <c r="E132" s="240"/>
      <c r="F132" s="241" t="s">
        <v>1151</v>
      </c>
      <c r="G132" s="242"/>
      <c r="H132" s="243"/>
      <c r="I132" s="276"/>
      <c r="J132" s="244"/>
      <c r="K132" s="241"/>
      <c r="L132" s="103"/>
      <c r="M132" s="245"/>
      <c r="N132" s="269"/>
      <c r="O132" s="267"/>
      <c r="P132" s="268"/>
      <c r="Q132" s="268"/>
      <c r="R132" s="268"/>
      <c r="S132" s="268"/>
      <c r="T132" s="186"/>
      <c r="AR132" s="92"/>
      <c r="AT132" s="92"/>
      <c r="AU132" s="92"/>
      <c r="AY132" s="92"/>
      <c r="BE132" s="187"/>
      <c r="BF132" s="187"/>
      <c r="BG132" s="187"/>
      <c r="BH132" s="187"/>
      <c r="BI132" s="187"/>
      <c r="BJ132" s="92"/>
      <c r="BK132" s="187"/>
      <c r="BL132" s="92"/>
      <c r="BM132" s="92"/>
    </row>
    <row r="133" spans="2:65" s="102" customFormat="1" ht="31.5" customHeight="1">
      <c r="B133" s="103"/>
      <c r="C133" s="239" t="s">
        <v>302</v>
      </c>
      <c r="D133" s="239" t="s">
        <v>162</v>
      </c>
      <c r="E133" s="240" t="s">
        <v>556</v>
      </c>
      <c r="F133" s="241" t="s">
        <v>1172</v>
      </c>
      <c r="G133" s="242" t="s">
        <v>510</v>
      </c>
      <c r="H133" s="243">
        <v>11</v>
      </c>
      <c r="I133" s="6"/>
      <c r="J133" s="244">
        <f t="shared" si="0"/>
        <v>0</v>
      </c>
      <c r="K133" s="241" t="s">
        <v>710</v>
      </c>
      <c r="L133" s="103"/>
      <c r="M133" s="245" t="s">
        <v>5</v>
      </c>
      <c r="N133" s="184" t="s">
        <v>42</v>
      </c>
      <c r="O133" s="104"/>
      <c r="P133" s="185">
        <f t="shared" si="1"/>
        <v>0</v>
      </c>
      <c r="Q133" s="185">
        <v>0</v>
      </c>
      <c r="R133" s="185">
        <f t="shared" si="2"/>
        <v>0</v>
      </c>
      <c r="S133" s="185">
        <v>0</v>
      </c>
      <c r="T133" s="186">
        <f t="shared" si="3"/>
        <v>0</v>
      </c>
      <c r="AR133" s="92" t="s">
        <v>252</v>
      </c>
      <c r="AT133" s="92" t="s">
        <v>162</v>
      </c>
      <c r="AU133" s="92" t="s">
        <v>79</v>
      </c>
      <c r="AY133" s="92" t="s">
        <v>159</v>
      </c>
      <c r="BE133" s="187">
        <f t="shared" si="4"/>
        <v>0</v>
      </c>
      <c r="BF133" s="187">
        <f t="shared" si="5"/>
        <v>0</v>
      </c>
      <c r="BG133" s="187">
        <f t="shared" si="6"/>
        <v>0</v>
      </c>
      <c r="BH133" s="187">
        <f t="shared" si="7"/>
        <v>0</v>
      </c>
      <c r="BI133" s="187">
        <f t="shared" si="8"/>
        <v>0</v>
      </c>
      <c r="BJ133" s="92" t="s">
        <v>79</v>
      </c>
      <c r="BK133" s="187">
        <f t="shared" si="9"/>
        <v>0</v>
      </c>
      <c r="BL133" s="92" t="s">
        <v>252</v>
      </c>
      <c r="BM133" s="92" t="s">
        <v>557</v>
      </c>
    </row>
    <row r="134" spans="2:65" s="153" customFormat="1" ht="31.5" customHeight="1">
      <c r="B134" s="103"/>
      <c r="C134" s="239"/>
      <c r="D134" s="239"/>
      <c r="E134" s="240"/>
      <c r="F134" s="241" t="s">
        <v>1151</v>
      </c>
      <c r="G134" s="242"/>
      <c r="H134" s="243"/>
      <c r="I134" s="276"/>
      <c r="J134" s="244"/>
      <c r="K134" s="241"/>
      <c r="L134" s="103"/>
      <c r="M134" s="245"/>
      <c r="N134" s="269"/>
      <c r="O134" s="267"/>
      <c r="P134" s="268"/>
      <c r="Q134" s="268"/>
      <c r="R134" s="268"/>
      <c r="S134" s="268"/>
      <c r="T134" s="186"/>
      <c r="AR134" s="92"/>
      <c r="AT134" s="92"/>
      <c r="AU134" s="92"/>
      <c r="AY134" s="92"/>
      <c r="BE134" s="187"/>
      <c r="BF134" s="187"/>
      <c r="BG134" s="187"/>
      <c r="BH134" s="187"/>
      <c r="BI134" s="187"/>
      <c r="BJ134" s="92"/>
      <c r="BK134" s="187"/>
      <c r="BL134" s="92"/>
      <c r="BM134" s="92"/>
    </row>
    <row r="135" spans="2:65" s="102" customFormat="1" ht="31.5" customHeight="1">
      <c r="B135" s="103"/>
      <c r="C135" s="239" t="s">
        <v>307</v>
      </c>
      <c r="D135" s="239" t="s">
        <v>162</v>
      </c>
      <c r="E135" s="240" t="s">
        <v>558</v>
      </c>
      <c r="F135" s="241" t="s">
        <v>1173</v>
      </c>
      <c r="G135" s="242" t="s">
        <v>510</v>
      </c>
      <c r="H135" s="243">
        <v>9</v>
      </c>
      <c r="I135" s="6"/>
      <c r="J135" s="244">
        <f t="shared" si="0"/>
        <v>0</v>
      </c>
      <c r="K135" s="241" t="s">
        <v>710</v>
      </c>
      <c r="L135" s="103"/>
      <c r="M135" s="245" t="s">
        <v>5</v>
      </c>
      <c r="N135" s="184" t="s">
        <v>42</v>
      </c>
      <c r="O135" s="104"/>
      <c r="P135" s="185">
        <f t="shared" si="1"/>
        <v>0</v>
      </c>
      <c r="Q135" s="185">
        <v>0</v>
      </c>
      <c r="R135" s="185">
        <f t="shared" si="2"/>
        <v>0</v>
      </c>
      <c r="S135" s="185">
        <v>0</v>
      </c>
      <c r="T135" s="186">
        <f t="shared" si="3"/>
        <v>0</v>
      </c>
      <c r="AR135" s="92" t="s">
        <v>252</v>
      </c>
      <c r="AT135" s="92" t="s">
        <v>162</v>
      </c>
      <c r="AU135" s="92" t="s">
        <v>79</v>
      </c>
      <c r="AY135" s="92" t="s">
        <v>159</v>
      </c>
      <c r="BE135" s="187">
        <f t="shared" si="4"/>
        <v>0</v>
      </c>
      <c r="BF135" s="187">
        <f t="shared" si="5"/>
        <v>0</v>
      </c>
      <c r="BG135" s="187">
        <f t="shared" si="6"/>
        <v>0</v>
      </c>
      <c r="BH135" s="187">
        <f t="shared" si="7"/>
        <v>0</v>
      </c>
      <c r="BI135" s="187">
        <f t="shared" si="8"/>
        <v>0</v>
      </c>
      <c r="BJ135" s="92" t="s">
        <v>79</v>
      </c>
      <c r="BK135" s="187">
        <f t="shared" si="9"/>
        <v>0</v>
      </c>
      <c r="BL135" s="92" t="s">
        <v>252</v>
      </c>
      <c r="BM135" s="92" t="s">
        <v>559</v>
      </c>
    </row>
    <row r="136" spans="2:65" s="153" customFormat="1" ht="31.5" customHeight="1">
      <c r="B136" s="103"/>
      <c r="C136" s="239"/>
      <c r="D136" s="239"/>
      <c r="E136" s="240"/>
      <c r="F136" s="241" t="s">
        <v>1151</v>
      </c>
      <c r="G136" s="242"/>
      <c r="H136" s="243"/>
      <c r="I136" s="276"/>
      <c r="J136" s="244"/>
      <c r="K136" s="241"/>
      <c r="L136" s="103"/>
      <c r="M136" s="245"/>
      <c r="N136" s="269"/>
      <c r="O136" s="267"/>
      <c r="P136" s="268"/>
      <c r="Q136" s="268"/>
      <c r="R136" s="268"/>
      <c r="S136" s="268"/>
      <c r="T136" s="186"/>
      <c r="AR136" s="92"/>
      <c r="AT136" s="92"/>
      <c r="AU136" s="92"/>
      <c r="AY136" s="92"/>
      <c r="BE136" s="187"/>
      <c r="BF136" s="187"/>
      <c r="BG136" s="187"/>
      <c r="BH136" s="187"/>
      <c r="BI136" s="187"/>
      <c r="BJ136" s="92"/>
      <c r="BK136" s="187"/>
      <c r="BL136" s="92"/>
      <c r="BM136" s="92"/>
    </row>
    <row r="137" spans="2:65" s="102" customFormat="1" ht="31.5" customHeight="1">
      <c r="B137" s="103"/>
      <c r="C137" s="239" t="s">
        <v>298</v>
      </c>
      <c r="D137" s="239" t="s">
        <v>162</v>
      </c>
      <c r="E137" s="240" t="s">
        <v>560</v>
      </c>
      <c r="F137" s="241" t="s">
        <v>1174</v>
      </c>
      <c r="G137" s="242" t="s">
        <v>510</v>
      </c>
      <c r="H137" s="243">
        <v>2</v>
      </c>
      <c r="I137" s="6"/>
      <c r="J137" s="244">
        <f t="shared" si="0"/>
        <v>0</v>
      </c>
      <c r="K137" s="241" t="s">
        <v>710</v>
      </c>
      <c r="L137" s="103"/>
      <c r="M137" s="245" t="s">
        <v>5</v>
      </c>
      <c r="N137" s="184" t="s">
        <v>42</v>
      </c>
      <c r="O137" s="104"/>
      <c r="P137" s="185">
        <f t="shared" si="1"/>
        <v>0</v>
      </c>
      <c r="Q137" s="185">
        <v>0</v>
      </c>
      <c r="R137" s="185">
        <f t="shared" si="2"/>
        <v>0</v>
      </c>
      <c r="S137" s="185">
        <v>0</v>
      </c>
      <c r="T137" s="186">
        <f t="shared" si="3"/>
        <v>0</v>
      </c>
      <c r="AR137" s="92" t="s">
        <v>252</v>
      </c>
      <c r="AT137" s="92" t="s">
        <v>162</v>
      </c>
      <c r="AU137" s="92" t="s">
        <v>79</v>
      </c>
      <c r="AY137" s="92" t="s">
        <v>159</v>
      </c>
      <c r="BE137" s="187">
        <f t="shared" si="4"/>
        <v>0</v>
      </c>
      <c r="BF137" s="187">
        <f t="shared" si="5"/>
        <v>0</v>
      </c>
      <c r="BG137" s="187">
        <f t="shared" si="6"/>
        <v>0</v>
      </c>
      <c r="BH137" s="187">
        <f t="shared" si="7"/>
        <v>0</v>
      </c>
      <c r="BI137" s="187">
        <f t="shared" si="8"/>
        <v>0</v>
      </c>
      <c r="BJ137" s="92" t="s">
        <v>79</v>
      </c>
      <c r="BK137" s="187">
        <f t="shared" si="9"/>
        <v>0</v>
      </c>
      <c r="BL137" s="92" t="s">
        <v>252</v>
      </c>
      <c r="BM137" s="92" t="s">
        <v>561</v>
      </c>
    </row>
    <row r="138" spans="2:65" s="153" customFormat="1" ht="31.5" customHeight="1">
      <c r="B138" s="103"/>
      <c r="C138" s="239"/>
      <c r="D138" s="239"/>
      <c r="E138" s="240"/>
      <c r="F138" s="241" t="s">
        <v>1151</v>
      </c>
      <c r="G138" s="242"/>
      <c r="H138" s="243"/>
      <c r="I138" s="276"/>
      <c r="J138" s="244"/>
      <c r="K138" s="241"/>
      <c r="L138" s="103"/>
      <c r="M138" s="245"/>
      <c r="N138" s="269"/>
      <c r="O138" s="267"/>
      <c r="P138" s="268"/>
      <c r="Q138" s="268"/>
      <c r="R138" s="268"/>
      <c r="S138" s="268"/>
      <c r="T138" s="186"/>
      <c r="AR138" s="92"/>
      <c r="AT138" s="92"/>
      <c r="AU138" s="92"/>
      <c r="AY138" s="92"/>
      <c r="BE138" s="187"/>
      <c r="BF138" s="187"/>
      <c r="BG138" s="187"/>
      <c r="BH138" s="187"/>
      <c r="BI138" s="187"/>
      <c r="BJ138" s="92"/>
      <c r="BK138" s="187"/>
      <c r="BL138" s="92"/>
      <c r="BM138" s="92"/>
    </row>
    <row r="139" spans="2:65" s="102" customFormat="1" ht="31.5" customHeight="1">
      <c r="B139" s="103"/>
      <c r="C139" s="239" t="s">
        <v>316</v>
      </c>
      <c r="D139" s="239" t="s">
        <v>162</v>
      </c>
      <c r="E139" s="240" t="s">
        <v>562</v>
      </c>
      <c r="F139" s="241" t="s">
        <v>1175</v>
      </c>
      <c r="G139" s="242" t="s">
        <v>510</v>
      </c>
      <c r="H139" s="243">
        <v>3</v>
      </c>
      <c r="I139" s="6"/>
      <c r="J139" s="244">
        <f t="shared" si="0"/>
        <v>0</v>
      </c>
      <c r="K139" s="241" t="s">
        <v>710</v>
      </c>
      <c r="L139" s="103"/>
      <c r="M139" s="245" t="s">
        <v>5</v>
      </c>
      <c r="N139" s="184" t="s">
        <v>42</v>
      </c>
      <c r="O139" s="104"/>
      <c r="P139" s="185">
        <f t="shared" si="1"/>
        <v>0</v>
      </c>
      <c r="Q139" s="185">
        <v>0</v>
      </c>
      <c r="R139" s="185">
        <f t="shared" si="2"/>
        <v>0</v>
      </c>
      <c r="S139" s="185">
        <v>0</v>
      </c>
      <c r="T139" s="186">
        <f t="shared" si="3"/>
        <v>0</v>
      </c>
      <c r="AR139" s="92" t="s">
        <v>252</v>
      </c>
      <c r="AT139" s="92" t="s">
        <v>162</v>
      </c>
      <c r="AU139" s="92" t="s">
        <v>79</v>
      </c>
      <c r="AY139" s="92" t="s">
        <v>159</v>
      </c>
      <c r="BE139" s="187">
        <f t="shared" si="4"/>
        <v>0</v>
      </c>
      <c r="BF139" s="187">
        <f t="shared" si="5"/>
        <v>0</v>
      </c>
      <c r="BG139" s="187">
        <f t="shared" si="6"/>
        <v>0</v>
      </c>
      <c r="BH139" s="187">
        <f t="shared" si="7"/>
        <v>0</v>
      </c>
      <c r="BI139" s="187">
        <f t="shared" si="8"/>
        <v>0</v>
      </c>
      <c r="BJ139" s="92" t="s">
        <v>79</v>
      </c>
      <c r="BK139" s="187">
        <f t="shared" si="9"/>
        <v>0</v>
      </c>
      <c r="BL139" s="92" t="s">
        <v>252</v>
      </c>
      <c r="BM139" s="92" t="s">
        <v>563</v>
      </c>
    </row>
    <row r="140" spans="2:65" s="153" customFormat="1" ht="31.5" customHeight="1">
      <c r="B140" s="103"/>
      <c r="C140" s="239"/>
      <c r="D140" s="239"/>
      <c r="E140" s="240"/>
      <c r="F140" s="241" t="s">
        <v>1151</v>
      </c>
      <c r="G140" s="242"/>
      <c r="H140" s="243"/>
      <c r="I140" s="276"/>
      <c r="J140" s="244"/>
      <c r="K140" s="241"/>
      <c r="L140" s="103"/>
      <c r="M140" s="245"/>
      <c r="N140" s="269"/>
      <c r="O140" s="267"/>
      <c r="P140" s="268"/>
      <c r="Q140" s="268"/>
      <c r="R140" s="268"/>
      <c r="S140" s="268"/>
      <c r="T140" s="186"/>
      <c r="AR140" s="92"/>
      <c r="AT140" s="92"/>
      <c r="AU140" s="92"/>
      <c r="AY140" s="92"/>
      <c r="BE140" s="187"/>
      <c r="BF140" s="187"/>
      <c r="BG140" s="187"/>
      <c r="BH140" s="187"/>
      <c r="BI140" s="187"/>
      <c r="BJ140" s="92"/>
      <c r="BK140" s="187"/>
      <c r="BL140" s="92"/>
      <c r="BM140" s="92"/>
    </row>
    <row r="141" spans="2:65" s="102" customFormat="1" ht="31.5" customHeight="1">
      <c r="B141" s="103"/>
      <c r="C141" s="239" t="s">
        <v>290</v>
      </c>
      <c r="D141" s="239" t="s">
        <v>162</v>
      </c>
      <c r="E141" s="240" t="s">
        <v>564</v>
      </c>
      <c r="F141" s="241" t="s">
        <v>1176</v>
      </c>
      <c r="G141" s="242" t="s">
        <v>510</v>
      </c>
      <c r="H141" s="243">
        <v>2</v>
      </c>
      <c r="I141" s="6"/>
      <c r="J141" s="244">
        <f t="shared" si="0"/>
        <v>0</v>
      </c>
      <c r="K141" s="241" t="s">
        <v>710</v>
      </c>
      <c r="L141" s="103"/>
      <c r="M141" s="245" t="s">
        <v>5</v>
      </c>
      <c r="N141" s="184" t="s">
        <v>42</v>
      </c>
      <c r="O141" s="104"/>
      <c r="P141" s="185">
        <f t="shared" si="1"/>
        <v>0</v>
      </c>
      <c r="Q141" s="185">
        <v>0</v>
      </c>
      <c r="R141" s="185">
        <f t="shared" si="2"/>
        <v>0</v>
      </c>
      <c r="S141" s="185">
        <v>0</v>
      </c>
      <c r="T141" s="186">
        <f t="shared" si="3"/>
        <v>0</v>
      </c>
      <c r="AR141" s="92" t="s">
        <v>252</v>
      </c>
      <c r="AT141" s="92" t="s">
        <v>162</v>
      </c>
      <c r="AU141" s="92" t="s">
        <v>79</v>
      </c>
      <c r="AY141" s="92" t="s">
        <v>159</v>
      </c>
      <c r="BE141" s="187">
        <f t="shared" si="4"/>
        <v>0</v>
      </c>
      <c r="BF141" s="187">
        <f t="shared" si="5"/>
        <v>0</v>
      </c>
      <c r="BG141" s="187">
        <f t="shared" si="6"/>
        <v>0</v>
      </c>
      <c r="BH141" s="187">
        <f t="shared" si="7"/>
        <v>0</v>
      </c>
      <c r="BI141" s="187">
        <f t="shared" si="8"/>
        <v>0</v>
      </c>
      <c r="BJ141" s="92" t="s">
        <v>79</v>
      </c>
      <c r="BK141" s="187">
        <f t="shared" si="9"/>
        <v>0</v>
      </c>
      <c r="BL141" s="92" t="s">
        <v>252</v>
      </c>
      <c r="BM141" s="92" t="s">
        <v>565</v>
      </c>
    </row>
    <row r="142" spans="2:65" s="153" customFormat="1" ht="31.5" customHeight="1">
      <c r="B142" s="103"/>
      <c r="C142" s="239"/>
      <c r="D142" s="239"/>
      <c r="E142" s="240"/>
      <c r="F142" s="241" t="s">
        <v>1151</v>
      </c>
      <c r="G142" s="242"/>
      <c r="H142" s="243"/>
      <c r="I142" s="276"/>
      <c r="J142" s="244"/>
      <c r="K142" s="241"/>
      <c r="L142" s="103"/>
      <c r="M142" s="245"/>
      <c r="N142" s="269"/>
      <c r="O142" s="267"/>
      <c r="P142" s="268"/>
      <c r="Q142" s="268"/>
      <c r="R142" s="268"/>
      <c r="S142" s="268"/>
      <c r="T142" s="186"/>
      <c r="AR142" s="92"/>
      <c r="AT142" s="92"/>
      <c r="AU142" s="92"/>
      <c r="AY142" s="92"/>
      <c r="BE142" s="187"/>
      <c r="BF142" s="187"/>
      <c r="BG142" s="187"/>
      <c r="BH142" s="187"/>
      <c r="BI142" s="187"/>
      <c r="BJ142" s="92"/>
      <c r="BK142" s="187"/>
      <c r="BL142" s="92"/>
      <c r="BM142" s="92"/>
    </row>
    <row r="143" spans="2:65" s="102" customFormat="1" ht="31.5" customHeight="1">
      <c r="B143" s="103"/>
      <c r="C143" s="239" t="s">
        <v>284</v>
      </c>
      <c r="D143" s="239" t="s">
        <v>162</v>
      </c>
      <c r="E143" s="240" t="s">
        <v>566</v>
      </c>
      <c r="F143" s="241" t="s">
        <v>1177</v>
      </c>
      <c r="G143" s="242" t="s">
        <v>510</v>
      </c>
      <c r="H143" s="243">
        <v>1</v>
      </c>
      <c r="I143" s="6"/>
      <c r="J143" s="244">
        <f t="shared" si="0"/>
        <v>0</v>
      </c>
      <c r="K143" s="241" t="s">
        <v>710</v>
      </c>
      <c r="L143" s="103"/>
      <c r="M143" s="245" t="s">
        <v>5</v>
      </c>
      <c r="N143" s="184" t="s">
        <v>42</v>
      </c>
      <c r="O143" s="104"/>
      <c r="P143" s="185">
        <f t="shared" si="1"/>
        <v>0</v>
      </c>
      <c r="Q143" s="185">
        <v>0</v>
      </c>
      <c r="R143" s="185">
        <f t="shared" si="2"/>
        <v>0</v>
      </c>
      <c r="S143" s="185">
        <v>0</v>
      </c>
      <c r="T143" s="186">
        <f t="shared" si="3"/>
        <v>0</v>
      </c>
      <c r="AR143" s="92" t="s">
        <v>252</v>
      </c>
      <c r="AT143" s="92" t="s">
        <v>162</v>
      </c>
      <c r="AU143" s="92" t="s">
        <v>79</v>
      </c>
      <c r="AY143" s="92" t="s">
        <v>159</v>
      </c>
      <c r="BE143" s="187">
        <f t="shared" si="4"/>
        <v>0</v>
      </c>
      <c r="BF143" s="187">
        <f t="shared" si="5"/>
        <v>0</v>
      </c>
      <c r="BG143" s="187">
        <f t="shared" si="6"/>
        <v>0</v>
      </c>
      <c r="BH143" s="187">
        <f t="shared" si="7"/>
        <v>0</v>
      </c>
      <c r="BI143" s="187">
        <f t="shared" si="8"/>
        <v>0</v>
      </c>
      <c r="BJ143" s="92" t="s">
        <v>79</v>
      </c>
      <c r="BK143" s="187">
        <f t="shared" si="9"/>
        <v>0</v>
      </c>
      <c r="BL143" s="92" t="s">
        <v>252</v>
      </c>
      <c r="BM143" s="92" t="s">
        <v>567</v>
      </c>
    </row>
    <row r="144" spans="2:65" s="153" customFormat="1" ht="31.5" customHeight="1">
      <c r="B144" s="103"/>
      <c r="C144" s="239"/>
      <c r="D144" s="239"/>
      <c r="E144" s="240"/>
      <c r="F144" s="241" t="s">
        <v>1151</v>
      </c>
      <c r="G144" s="242"/>
      <c r="H144" s="243"/>
      <c r="I144" s="276"/>
      <c r="J144" s="244"/>
      <c r="K144" s="241"/>
      <c r="L144" s="103"/>
      <c r="M144" s="245"/>
      <c r="N144" s="269"/>
      <c r="O144" s="267"/>
      <c r="P144" s="268"/>
      <c r="Q144" s="268"/>
      <c r="R144" s="268"/>
      <c r="S144" s="268"/>
      <c r="T144" s="186"/>
      <c r="AR144" s="92"/>
      <c r="AT144" s="92"/>
      <c r="AU144" s="92"/>
      <c r="AY144" s="92"/>
      <c r="BE144" s="187"/>
      <c r="BF144" s="187"/>
      <c r="BG144" s="187"/>
      <c r="BH144" s="187"/>
      <c r="BI144" s="187"/>
      <c r="BJ144" s="92"/>
      <c r="BK144" s="187"/>
      <c r="BL144" s="92"/>
      <c r="BM144" s="92"/>
    </row>
    <row r="145" spans="2:65" s="102" customFormat="1" ht="31.5" customHeight="1">
      <c r="B145" s="103"/>
      <c r="C145" s="239" t="s">
        <v>268</v>
      </c>
      <c r="D145" s="239" t="s">
        <v>162</v>
      </c>
      <c r="E145" s="240" t="s">
        <v>568</v>
      </c>
      <c r="F145" s="241" t="s">
        <v>1178</v>
      </c>
      <c r="G145" s="242" t="s">
        <v>510</v>
      </c>
      <c r="H145" s="243">
        <v>1</v>
      </c>
      <c r="I145" s="6"/>
      <c r="J145" s="244">
        <f t="shared" si="0"/>
        <v>0</v>
      </c>
      <c r="K145" s="241" t="s">
        <v>710</v>
      </c>
      <c r="L145" s="103"/>
      <c r="M145" s="245" t="s">
        <v>5</v>
      </c>
      <c r="N145" s="184" t="s">
        <v>42</v>
      </c>
      <c r="O145" s="104"/>
      <c r="P145" s="185">
        <f t="shared" si="1"/>
        <v>0</v>
      </c>
      <c r="Q145" s="185">
        <v>0</v>
      </c>
      <c r="R145" s="185">
        <f t="shared" si="2"/>
        <v>0</v>
      </c>
      <c r="S145" s="185">
        <v>0</v>
      </c>
      <c r="T145" s="186">
        <f t="shared" si="3"/>
        <v>0</v>
      </c>
      <c r="AR145" s="92" t="s">
        <v>252</v>
      </c>
      <c r="AT145" s="92" t="s">
        <v>162</v>
      </c>
      <c r="AU145" s="92" t="s">
        <v>79</v>
      </c>
      <c r="AY145" s="92" t="s">
        <v>159</v>
      </c>
      <c r="BE145" s="187">
        <f t="shared" si="4"/>
        <v>0</v>
      </c>
      <c r="BF145" s="187">
        <f t="shared" si="5"/>
        <v>0</v>
      </c>
      <c r="BG145" s="187">
        <f t="shared" si="6"/>
        <v>0</v>
      </c>
      <c r="BH145" s="187">
        <f t="shared" si="7"/>
        <v>0</v>
      </c>
      <c r="BI145" s="187">
        <f t="shared" si="8"/>
        <v>0</v>
      </c>
      <c r="BJ145" s="92" t="s">
        <v>79</v>
      </c>
      <c r="BK145" s="187">
        <f t="shared" si="9"/>
        <v>0</v>
      </c>
      <c r="BL145" s="92" t="s">
        <v>252</v>
      </c>
      <c r="BM145" s="92" t="s">
        <v>569</v>
      </c>
    </row>
    <row r="146" spans="2:65" s="153" customFormat="1" ht="31.5" customHeight="1">
      <c r="B146" s="103"/>
      <c r="C146" s="239"/>
      <c r="D146" s="239"/>
      <c r="E146" s="240"/>
      <c r="F146" s="241" t="s">
        <v>1151</v>
      </c>
      <c r="G146" s="242"/>
      <c r="H146" s="243"/>
      <c r="I146" s="276"/>
      <c r="J146" s="244"/>
      <c r="K146" s="241"/>
      <c r="L146" s="103"/>
      <c r="M146" s="245"/>
      <c r="N146" s="269"/>
      <c r="O146" s="267"/>
      <c r="P146" s="268"/>
      <c r="Q146" s="268"/>
      <c r="R146" s="268"/>
      <c r="S146" s="268"/>
      <c r="T146" s="186"/>
      <c r="AR146" s="92"/>
      <c r="AT146" s="92"/>
      <c r="AU146" s="92"/>
      <c r="AY146" s="92"/>
      <c r="BE146" s="187"/>
      <c r="BF146" s="187"/>
      <c r="BG146" s="187"/>
      <c r="BH146" s="187"/>
      <c r="BI146" s="187"/>
      <c r="BJ146" s="92"/>
      <c r="BK146" s="187"/>
      <c r="BL146" s="92"/>
      <c r="BM146" s="92"/>
    </row>
    <row r="147" spans="2:65" s="102" customFormat="1" ht="22.5" customHeight="1">
      <c r="B147" s="103"/>
      <c r="C147" s="239" t="s">
        <v>263</v>
      </c>
      <c r="D147" s="239" t="s">
        <v>162</v>
      </c>
      <c r="E147" s="240" t="s">
        <v>570</v>
      </c>
      <c r="F147" s="241" t="s">
        <v>1182</v>
      </c>
      <c r="G147" s="242" t="s">
        <v>228</v>
      </c>
      <c r="H147" s="243">
        <v>5</v>
      </c>
      <c r="I147" s="6"/>
      <c r="J147" s="244">
        <f t="shared" si="0"/>
        <v>0</v>
      </c>
      <c r="K147" s="241" t="s">
        <v>698</v>
      </c>
      <c r="L147" s="103"/>
      <c r="M147" s="245" t="s">
        <v>5</v>
      </c>
      <c r="N147" s="184" t="s">
        <v>42</v>
      </c>
      <c r="O147" s="104"/>
      <c r="P147" s="185">
        <f t="shared" si="1"/>
        <v>0</v>
      </c>
      <c r="Q147" s="185">
        <v>0</v>
      </c>
      <c r="R147" s="185">
        <f t="shared" si="2"/>
        <v>0</v>
      </c>
      <c r="S147" s="185">
        <v>0</v>
      </c>
      <c r="T147" s="186">
        <f t="shared" si="3"/>
        <v>0</v>
      </c>
      <c r="AR147" s="92" t="s">
        <v>252</v>
      </c>
      <c r="AT147" s="92" t="s">
        <v>162</v>
      </c>
      <c r="AU147" s="92" t="s">
        <v>79</v>
      </c>
      <c r="AY147" s="92" t="s">
        <v>159</v>
      </c>
      <c r="BE147" s="187">
        <f t="shared" si="4"/>
        <v>0</v>
      </c>
      <c r="BF147" s="187">
        <f t="shared" si="5"/>
        <v>0</v>
      </c>
      <c r="BG147" s="187">
        <f t="shared" si="6"/>
        <v>0</v>
      </c>
      <c r="BH147" s="187">
        <f t="shared" si="7"/>
        <v>0</v>
      </c>
      <c r="BI147" s="187">
        <f t="shared" si="8"/>
        <v>0</v>
      </c>
      <c r="BJ147" s="92" t="s">
        <v>79</v>
      </c>
      <c r="BK147" s="187">
        <f t="shared" si="9"/>
        <v>0</v>
      </c>
      <c r="BL147" s="92" t="s">
        <v>252</v>
      </c>
      <c r="BM147" s="92" t="s">
        <v>571</v>
      </c>
    </row>
    <row r="148" spans="2:65" s="153" customFormat="1" ht="22.5" customHeight="1">
      <c r="B148" s="103"/>
      <c r="C148" s="239"/>
      <c r="D148" s="239"/>
      <c r="E148" s="240"/>
      <c r="F148" s="241" t="s">
        <v>1150</v>
      </c>
      <c r="G148" s="242"/>
      <c r="H148" s="243"/>
      <c r="I148" s="276"/>
      <c r="J148" s="244"/>
      <c r="K148" s="241"/>
      <c r="L148" s="103"/>
      <c r="M148" s="245"/>
      <c r="N148" s="269"/>
      <c r="O148" s="267"/>
      <c r="P148" s="268"/>
      <c r="Q148" s="268"/>
      <c r="R148" s="268"/>
      <c r="S148" s="268"/>
      <c r="T148" s="186"/>
      <c r="AR148" s="92"/>
      <c r="AT148" s="92"/>
      <c r="AU148" s="92"/>
      <c r="AY148" s="92"/>
      <c r="BE148" s="187"/>
      <c r="BF148" s="187"/>
      <c r="BG148" s="187"/>
      <c r="BH148" s="187"/>
      <c r="BI148" s="187"/>
      <c r="BJ148" s="92"/>
      <c r="BK148" s="187"/>
      <c r="BL148" s="92"/>
      <c r="BM148" s="92"/>
    </row>
    <row r="149" spans="2:65" s="102" customFormat="1" ht="22.5" customHeight="1">
      <c r="B149" s="103"/>
      <c r="C149" s="239" t="s">
        <v>572</v>
      </c>
      <c r="D149" s="239" t="s">
        <v>162</v>
      </c>
      <c r="E149" s="240" t="s">
        <v>573</v>
      </c>
      <c r="F149" s="241" t="s">
        <v>1179</v>
      </c>
      <c r="G149" s="242" t="s">
        <v>228</v>
      </c>
      <c r="H149" s="243">
        <v>15</v>
      </c>
      <c r="I149" s="6"/>
      <c r="J149" s="244">
        <f t="shared" si="0"/>
        <v>0</v>
      </c>
      <c r="K149" s="241" t="s">
        <v>698</v>
      </c>
      <c r="L149" s="103"/>
      <c r="M149" s="245" t="s">
        <v>5</v>
      </c>
      <c r="N149" s="184" t="s">
        <v>42</v>
      </c>
      <c r="O149" s="104"/>
      <c r="P149" s="185">
        <f t="shared" si="1"/>
        <v>0</v>
      </c>
      <c r="Q149" s="185">
        <v>0</v>
      </c>
      <c r="R149" s="185">
        <f t="shared" si="2"/>
        <v>0</v>
      </c>
      <c r="S149" s="185">
        <v>0</v>
      </c>
      <c r="T149" s="186">
        <f t="shared" si="3"/>
        <v>0</v>
      </c>
      <c r="AR149" s="92" t="s">
        <v>252</v>
      </c>
      <c r="AT149" s="92" t="s">
        <v>162</v>
      </c>
      <c r="AU149" s="92" t="s">
        <v>79</v>
      </c>
      <c r="AY149" s="92" t="s">
        <v>159</v>
      </c>
      <c r="BE149" s="187">
        <f t="shared" si="4"/>
        <v>0</v>
      </c>
      <c r="BF149" s="187">
        <f t="shared" si="5"/>
        <v>0</v>
      </c>
      <c r="BG149" s="187">
        <f t="shared" si="6"/>
        <v>0</v>
      </c>
      <c r="BH149" s="187">
        <f t="shared" si="7"/>
        <v>0</v>
      </c>
      <c r="BI149" s="187">
        <f t="shared" si="8"/>
        <v>0</v>
      </c>
      <c r="BJ149" s="92" t="s">
        <v>79</v>
      </c>
      <c r="BK149" s="187">
        <f t="shared" si="9"/>
        <v>0</v>
      </c>
      <c r="BL149" s="92" t="s">
        <v>252</v>
      </c>
      <c r="BM149" s="92" t="s">
        <v>574</v>
      </c>
    </row>
    <row r="150" spans="2:65" s="153" customFormat="1" ht="22.5" customHeight="1">
      <c r="B150" s="103"/>
      <c r="C150" s="239"/>
      <c r="D150" s="239"/>
      <c r="E150" s="240"/>
      <c r="F150" s="241" t="s">
        <v>1151</v>
      </c>
      <c r="G150" s="242"/>
      <c r="H150" s="243"/>
      <c r="I150" s="276"/>
      <c r="J150" s="244"/>
      <c r="K150" s="241"/>
      <c r="L150" s="103"/>
      <c r="M150" s="245"/>
      <c r="N150" s="269"/>
      <c r="O150" s="267"/>
      <c r="P150" s="268"/>
      <c r="Q150" s="268"/>
      <c r="R150" s="268"/>
      <c r="S150" s="268"/>
      <c r="T150" s="186"/>
      <c r="AR150" s="92"/>
      <c r="AT150" s="92"/>
      <c r="AU150" s="92"/>
      <c r="AY150" s="92"/>
      <c r="BE150" s="187"/>
      <c r="BF150" s="187"/>
      <c r="BG150" s="187"/>
      <c r="BH150" s="187"/>
      <c r="BI150" s="187"/>
      <c r="BJ150" s="92"/>
      <c r="BK150" s="187"/>
      <c r="BL150" s="92"/>
      <c r="BM150" s="92"/>
    </row>
    <row r="151" spans="2:65" s="102" customFormat="1" ht="22.5" customHeight="1">
      <c r="B151" s="103"/>
      <c r="C151" s="239" t="s">
        <v>333</v>
      </c>
      <c r="D151" s="239" t="s">
        <v>162</v>
      </c>
      <c r="E151" s="240" t="s">
        <v>575</v>
      </c>
      <c r="F151" s="241" t="s">
        <v>1183</v>
      </c>
      <c r="G151" s="242" t="s">
        <v>228</v>
      </c>
      <c r="H151" s="243">
        <v>5</v>
      </c>
      <c r="I151" s="6"/>
      <c r="J151" s="244">
        <f t="shared" si="0"/>
        <v>0</v>
      </c>
      <c r="K151" s="241" t="s">
        <v>698</v>
      </c>
      <c r="L151" s="103"/>
      <c r="M151" s="245" t="s">
        <v>5</v>
      </c>
      <c r="N151" s="184" t="s">
        <v>42</v>
      </c>
      <c r="O151" s="104"/>
      <c r="P151" s="185">
        <f t="shared" si="1"/>
        <v>0</v>
      </c>
      <c r="Q151" s="185">
        <v>0</v>
      </c>
      <c r="R151" s="185">
        <f t="shared" si="2"/>
        <v>0</v>
      </c>
      <c r="S151" s="185">
        <v>0</v>
      </c>
      <c r="T151" s="186">
        <f t="shared" si="3"/>
        <v>0</v>
      </c>
      <c r="AR151" s="92" t="s">
        <v>252</v>
      </c>
      <c r="AT151" s="92" t="s">
        <v>162</v>
      </c>
      <c r="AU151" s="92" t="s">
        <v>79</v>
      </c>
      <c r="AY151" s="92" t="s">
        <v>159</v>
      </c>
      <c r="BE151" s="187">
        <f t="shared" si="4"/>
        <v>0</v>
      </c>
      <c r="BF151" s="187">
        <f t="shared" si="5"/>
        <v>0</v>
      </c>
      <c r="BG151" s="187">
        <f t="shared" si="6"/>
        <v>0</v>
      </c>
      <c r="BH151" s="187">
        <f t="shared" si="7"/>
        <v>0</v>
      </c>
      <c r="BI151" s="187">
        <f t="shared" si="8"/>
        <v>0</v>
      </c>
      <c r="BJ151" s="92" t="s">
        <v>79</v>
      </c>
      <c r="BK151" s="187">
        <f t="shared" si="9"/>
        <v>0</v>
      </c>
      <c r="BL151" s="92" t="s">
        <v>252</v>
      </c>
      <c r="BM151" s="92" t="s">
        <v>576</v>
      </c>
    </row>
    <row r="152" spans="2:65" s="153" customFormat="1" ht="22.5" customHeight="1">
      <c r="B152" s="103"/>
      <c r="C152" s="239"/>
      <c r="D152" s="239"/>
      <c r="E152" s="240"/>
      <c r="F152" s="241" t="s">
        <v>1150</v>
      </c>
      <c r="G152" s="242"/>
      <c r="H152" s="243"/>
      <c r="I152" s="276"/>
      <c r="J152" s="244"/>
      <c r="K152" s="241"/>
      <c r="L152" s="103"/>
      <c r="M152" s="245"/>
      <c r="N152" s="269"/>
      <c r="O152" s="267"/>
      <c r="P152" s="268"/>
      <c r="Q152" s="268"/>
      <c r="R152" s="268"/>
      <c r="S152" s="268"/>
      <c r="T152" s="186"/>
      <c r="AR152" s="92"/>
      <c r="AT152" s="92"/>
      <c r="AU152" s="92"/>
      <c r="AY152" s="92"/>
      <c r="BE152" s="187"/>
      <c r="BF152" s="187"/>
      <c r="BG152" s="187"/>
      <c r="BH152" s="187"/>
      <c r="BI152" s="187"/>
      <c r="BJ152" s="92"/>
      <c r="BK152" s="187"/>
      <c r="BL152" s="92"/>
      <c r="BM152" s="92"/>
    </row>
    <row r="153" spans="2:65" s="102" customFormat="1" ht="22.5" customHeight="1">
      <c r="B153" s="103"/>
      <c r="C153" s="239" t="s">
        <v>339</v>
      </c>
      <c r="D153" s="239" t="s">
        <v>162</v>
      </c>
      <c r="E153" s="240" t="s">
        <v>577</v>
      </c>
      <c r="F153" s="241" t="s">
        <v>1184</v>
      </c>
      <c r="G153" s="242" t="s">
        <v>228</v>
      </c>
      <c r="H153" s="243">
        <v>5</v>
      </c>
      <c r="I153" s="6"/>
      <c r="J153" s="244">
        <f t="shared" si="0"/>
        <v>0</v>
      </c>
      <c r="K153" s="241" t="s">
        <v>698</v>
      </c>
      <c r="L153" s="103"/>
      <c r="M153" s="245" t="s">
        <v>5</v>
      </c>
      <c r="N153" s="184" t="s">
        <v>42</v>
      </c>
      <c r="O153" s="104"/>
      <c r="P153" s="185">
        <f t="shared" si="1"/>
        <v>0</v>
      </c>
      <c r="Q153" s="185">
        <v>0</v>
      </c>
      <c r="R153" s="185">
        <f t="shared" si="2"/>
        <v>0</v>
      </c>
      <c r="S153" s="185">
        <v>0</v>
      </c>
      <c r="T153" s="186">
        <f t="shared" si="3"/>
        <v>0</v>
      </c>
      <c r="AR153" s="92" t="s">
        <v>252</v>
      </c>
      <c r="AT153" s="92" t="s">
        <v>162</v>
      </c>
      <c r="AU153" s="92" t="s">
        <v>79</v>
      </c>
      <c r="AY153" s="92" t="s">
        <v>159</v>
      </c>
      <c r="BE153" s="187">
        <f t="shared" si="4"/>
        <v>0</v>
      </c>
      <c r="BF153" s="187">
        <f t="shared" si="5"/>
        <v>0</v>
      </c>
      <c r="BG153" s="187">
        <f t="shared" si="6"/>
        <v>0</v>
      </c>
      <c r="BH153" s="187">
        <f t="shared" si="7"/>
        <v>0</v>
      </c>
      <c r="BI153" s="187">
        <f t="shared" si="8"/>
        <v>0</v>
      </c>
      <c r="BJ153" s="92" t="s">
        <v>79</v>
      </c>
      <c r="BK153" s="187">
        <f t="shared" si="9"/>
        <v>0</v>
      </c>
      <c r="BL153" s="92" t="s">
        <v>252</v>
      </c>
      <c r="BM153" s="92" t="s">
        <v>578</v>
      </c>
    </row>
    <row r="154" spans="2:65" s="153" customFormat="1" ht="22.5" customHeight="1">
      <c r="B154" s="103"/>
      <c r="C154" s="239"/>
      <c r="D154" s="239"/>
      <c r="E154" s="240"/>
      <c r="F154" s="241" t="s">
        <v>1150</v>
      </c>
      <c r="G154" s="242"/>
      <c r="H154" s="243"/>
      <c r="I154" s="276"/>
      <c r="J154" s="244"/>
      <c r="K154" s="241"/>
      <c r="L154" s="103"/>
      <c r="M154" s="245"/>
      <c r="N154" s="269"/>
      <c r="O154" s="267"/>
      <c r="P154" s="268"/>
      <c r="Q154" s="268"/>
      <c r="R154" s="268"/>
      <c r="S154" s="268"/>
      <c r="T154" s="186"/>
      <c r="AR154" s="92"/>
      <c r="AT154" s="92"/>
      <c r="AU154" s="92"/>
      <c r="AY154" s="92"/>
      <c r="BE154" s="187"/>
      <c r="BF154" s="187"/>
      <c r="BG154" s="187"/>
      <c r="BH154" s="187"/>
      <c r="BI154" s="187"/>
      <c r="BJ154" s="92"/>
      <c r="BK154" s="187"/>
      <c r="BL154" s="92"/>
      <c r="BM154" s="92"/>
    </row>
    <row r="155" spans="2:65" s="102" customFormat="1" ht="22.5" customHeight="1">
      <c r="B155" s="103"/>
      <c r="C155" s="239" t="s">
        <v>344</v>
      </c>
      <c r="D155" s="239" t="s">
        <v>162</v>
      </c>
      <c r="E155" s="240" t="s">
        <v>579</v>
      </c>
      <c r="F155" s="241" t="s">
        <v>1185</v>
      </c>
      <c r="G155" s="242" t="s">
        <v>228</v>
      </c>
      <c r="H155" s="243">
        <v>2</v>
      </c>
      <c r="I155" s="6"/>
      <c r="J155" s="244">
        <f t="shared" si="0"/>
        <v>0</v>
      </c>
      <c r="K155" s="241" t="s">
        <v>698</v>
      </c>
      <c r="L155" s="103"/>
      <c r="M155" s="245" t="s">
        <v>5</v>
      </c>
      <c r="N155" s="184" t="s">
        <v>42</v>
      </c>
      <c r="O155" s="104"/>
      <c r="P155" s="185">
        <f t="shared" si="1"/>
        <v>0</v>
      </c>
      <c r="Q155" s="185">
        <v>0</v>
      </c>
      <c r="R155" s="185">
        <f t="shared" si="2"/>
        <v>0</v>
      </c>
      <c r="S155" s="185">
        <v>0</v>
      </c>
      <c r="T155" s="186">
        <f t="shared" si="3"/>
        <v>0</v>
      </c>
      <c r="AR155" s="92" t="s">
        <v>252</v>
      </c>
      <c r="AT155" s="92" t="s">
        <v>162</v>
      </c>
      <c r="AU155" s="92" t="s">
        <v>79</v>
      </c>
      <c r="AY155" s="92" t="s">
        <v>159</v>
      </c>
      <c r="BE155" s="187">
        <f t="shared" si="4"/>
        <v>0</v>
      </c>
      <c r="BF155" s="187">
        <f t="shared" si="5"/>
        <v>0</v>
      </c>
      <c r="BG155" s="187">
        <f t="shared" si="6"/>
        <v>0</v>
      </c>
      <c r="BH155" s="187">
        <f t="shared" si="7"/>
        <v>0</v>
      </c>
      <c r="BI155" s="187">
        <f t="shared" si="8"/>
        <v>0</v>
      </c>
      <c r="BJ155" s="92" t="s">
        <v>79</v>
      </c>
      <c r="BK155" s="187">
        <f t="shared" si="9"/>
        <v>0</v>
      </c>
      <c r="BL155" s="92" t="s">
        <v>252</v>
      </c>
      <c r="BM155" s="92" t="s">
        <v>580</v>
      </c>
    </row>
    <row r="156" spans="2:65" s="153" customFormat="1" ht="22.5" customHeight="1">
      <c r="B156" s="103"/>
      <c r="C156" s="239"/>
      <c r="D156" s="239"/>
      <c r="E156" s="240"/>
      <c r="F156" s="241" t="s">
        <v>1150</v>
      </c>
      <c r="G156" s="242"/>
      <c r="H156" s="243"/>
      <c r="I156" s="276"/>
      <c r="J156" s="244"/>
      <c r="K156" s="241"/>
      <c r="L156" s="103"/>
      <c r="M156" s="245"/>
      <c r="N156" s="269"/>
      <c r="O156" s="267"/>
      <c r="P156" s="268"/>
      <c r="Q156" s="268"/>
      <c r="R156" s="268"/>
      <c r="S156" s="268"/>
      <c r="T156" s="186"/>
      <c r="AR156" s="92"/>
      <c r="AT156" s="92"/>
      <c r="AU156" s="92"/>
      <c r="AY156" s="92"/>
      <c r="BE156" s="187"/>
      <c r="BF156" s="187"/>
      <c r="BG156" s="187"/>
      <c r="BH156" s="187"/>
      <c r="BI156" s="187"/>
      <c r="BJ156" s="92"/>
      <c r="BK156" s="187"/>
      <c r="BL156" s="92"/>
      <c r="BM156" s="92"/>
    </row>
    <row r="157" spans="2:65" s="102" customFormat="1" ht="22.5" customHeight="1">
      <c r="B157" s="103"/>
      <c r="C157" s="239" t="s">
        <v>350</v>
      </c>
      <c r="D157" s="239" t="s">
        <v>162</v>
      </c>
      <c r="E157" s="240" t="s">
        <v>581</v>
      </c>
      <c r="F157" s="241" t="s">
        <v>1186</v>
      </c>
      <c r="G157" s="242" t="s">
        <v>510</v>
      </c>
      <c r="H157" s="243">
        <v>1</v>
      </c>
      <c r="I157" s="6"/>
      <c r="J157" s="244">
        <f t="shared" si="0"/>
        <v>0</v>
      </c>
      <c r="K157" s="241" t="s">
        <v>698</v>
      </c>
      <c r="L157" s="103"/>
      <c r="M157" s="245" t="s">
        <v>5</v>
      </c>
      <c r="N157" s="184" t="s">
        <v>42</v>
      </c>
      <c r="O157" s="104"/>
      <c r="P157" s="185">
        <f t="shared" si="1"/>
        <v>0</v>
      </c>
      <c r="Q157" s="185">
        <v>0</v>
      </c>
      <c r="R157" s="185">
        <f t="shared" si="2"/>
        <v>0</v>
      </c>
      <c r="S157" s="185">
        <v>0</v>
      </c>
      <c r="T157" s="186">
        <f t="shared" si="3"/>
        <v>0</v>
      </c>
      <c r="AR157" s="92" t="s">
        <v>252</v>
      </c>
      <c r="AT157" s="92" t="s">
        <v>162</v>
      </c>
      <c r="AU157" s="92" t="s">
        <v>79</v>
      </c>
      <c r="AY157" s="92" t="s">
        <v>159</v>
      </c>
      <c r="BE157" s="187">
        <f t="shared" si="4"/>
        <v>0</v>
      </c>
      <c r="BF157" s="187">
        <f t="shared" si="5"/>
        <v>0</v>
      </c>
      <c r="BG157" s="187">
        <f t="shared" si="6"/>
        <v>0</v>
      </c>
      <c r="BH157" s="187">
        <f t="shared" si="7"/>
        <v>0</v>
      </c>
      <c r="BI157" s="187">
        <f t="shared" si="8"/>
        <v>0</v>
      </c>
      <c r="BJ157" s="92" t="s">
        <v>79</v>
      </c>
      <c r="BK157" s="187">
        <f t="shared" si="9"/>
        <v>0</v>
      </c>
      <c r="BL157" s="92" t="s">
        <v>252</v>
      </c>
      <c r="BM157" s="92" t="s">
        <v>582</v>
      </c>
    </row>
    <row r="158" spans="2:65" s="153" customFormat="1" ht="22.5" customHeight="1">
      <c r="B158" s="103"/>
      <c r="C158" s="239"/>
      <c r="D158" s="239"/>
      <c r="E158" s="240"/>
      <c r="F158" s="241" t="s">
        <v>1150</v>
      </c>
      <c r="G158" s="242"/>
      <c r="H158" s="243"/>
      <c r="I158" s="276"/>
      <c r="J158" s="244"/>
      <c r="K158" s="241"/>
      <c r="L158" s="103"/>
      <c r="M158" s="245"/>
      <c r="N158" s="269"/>
      <c r="O158" s="267"/>
      <c r="P158" s="268"/>
      <c r="Q158" s="268"/>
      <c r="R158" s="268"/>
      <c r="S158" s="268"/>
      <c r="T158" s="186"/>
      <c r="AR158" s="92"/>
      <c r="AT158" s="92"/>
      <c r="AU158" s="92"/>
      <c r="AY158" s="92"/>
      <c r="BE158" s="187"/>
      <c r="BF158" s="187"/>
      <c r="BG158" s="187"/>
      <c r="BH158" s="187"/>
      <c r="BI158" s="187"/>
      <c r="BJ158" s="92"/>
      <c r="BK158" s="187"/>
      <c r="BL158" s="92"/>
      <c r="BM158" s="92"/>
    </row>
    <row r="159" spans="2:65" s="102" customFormat="1" ht="22.5" customHeight="1">
      <c r="B159" s="103"/>
      <c r="C159" s="239" t="s">
        <v>356</v>
      </c>
      <c r="D159" s="239" t="s">
        <v>162</v>
      </c>
      <c r="E159" s="240" t="s">
        <v>583</v>
      </c>
      <c r="F159" s="241" t="s">
        <v>1187</v>
      </c>
      <c r="G159" s="242" t="s">
        <v>228</v>
      </c>
      <c r="H159" s="243">
        <v>5</v>
      </c>
      <c r="I159" s="6"/>
      <c r="J159" s="244">
        <f t="shared" si="0"/>
        <v>0</v>
      </c>
      <c r="K159" s="241" t="s">
        <v>698</v>
      </c>
      <c r="L159" s="103"/>
      <c r="M159" s="245" t="s">
        <v>5</v>
      </c>
      <c r="N159" s="184" t="s">
        <v>42</v>
      </c>
      <c r="O159" s="104"/>
      <c r="P159" s="185">
        <f t="shared" si="1"/>
        <v>0</v>
      </c>
      <c r="Q159" s="185">
        <v>0</v>
      </c>
      <c r="R159" s="185">
        <f t="shared" si="2"/>
        <v>0</v>
      </c>
      <c r="S159" s="185">
        <v>0</v>
      </c>
      <c r="T159" s="186">
        <f t="shared" si="3"/>
        <v>0</v>
      </c>
      <c r="AR159" s="92" t="s">
        <v>252</v>
      </c>
      <c r="AT159" s="92" t="s">
        <v>162</v>
      </c>
      <c r="AU159" s="92" t="s">
        <v>79</v>
      </c>
      <c r="AY159" s="92" t="s">
        <v>159</v>
      </c>
      <c r="BE159" s="187">
        <f t="shared" si="4"/>
        <v>0</v>
      </c>
      <c r="BF159" s="187">
        <f t="shared" si="5"/>
        <v>0</v>
      </c>
      <c r="BG159" s="187">
        <f t="shared" si="6"/>
        <v>0</v>
      </c>
      <c r="BH159" s="187">
        <f t="shared" si="7"/>
        <v>0</v>
      </c>
      <c r="BI159" s="187">
        <f t="shared" si="8"/>
        <v>0</v>
      </c>
      <c r="BJ159" s="92" t="s">
        <v>79</v>
      </c>
      <c r="BK159" s="187">
        <f t="shared" si="9"/>
        <v>0</v>
      </c>
      <c r="BL159" s="92" t="s">
        <v>252</v>
      </c>
      <c r="BM159" s="92" t="s">
        <v>584</v>
      </c>
    </row>
    <row r="160" spans="2:65" s="153" customFormat="1" ht="22.5" customHeight="1">
      <c r="B160" s="103"/>
      <c r="C160" s="239"/>
      <c r="D160" s="239"/>
      <c r="E160" s="240"/>
      <c r="F160" s="241" t="s">
        <v>1150</v>
      </c>
      <c r="G160" s="242"/>
      <c r="H160" s="243"/>
      <c r="I160" s="276"/>
      <c r="J160" s="244"/>
      <c r="K160" s="241"/>
      <c r="L160" s="103"/>
      <c r="M160" s="245"/>
      <c r="N160" s="269"/>
      <c r="O160" s="267"/>
      <c r="P160" s="268"/>
      <c r="Q160" s="268"/>
      <c r="R160" s="268"/>
      <c r="S160" s="268"/>
      <c r="T160" s="186"/>
      <c r="AR160" s="92"/>
      <c r="AT160" s="92"/>
      <c r="AU160" s="92"/>
      <c r="AY160" s="92"/>
      <c r="BE160" s="187"/>
      <c r="BF160" s="187"/>
      <c r="BG160" s="187"/>
      <c r="BH160" s="187"/>
      <c r="BI160" s="187"/>
      <c r="BJ160" s="92"/>
      <c r="BK160" s="187"/>
      <c r="BL160" s="92"/>
      <c r="BM160" s="92"/>
    </row>
    <row r="161" spans="2:65" s="153" customFormat="1" ht="22.5" customHeight="1">
      <c r="B161" s="103"/>
      <c r="C161" s="239" t="s">
        <v>361</v>
      </c>
      <c r="D161" s="239" t="s">
        <v>162</v>
      </c>
      <c r="E161" s="240" t="s">
        <v>585</v>
      </c>
      <c r="F161" s="241" t="s">
        <v>1188</v>
      </c>
      <c r="G161" s="242" t="s">
        <v>228</v>
      </c>
      <c r="H161" s="243">
        <v>10</v>
      </c>
      <c r="I161" s="6"/>
      <c r="J161" s="244">
        <f aca="true" t="shared" si="10" ref="J161">ROUND(I161*H161,2)</f>
        <v>0</v>
      </c>
      <c r="K161" s="241" t="s">
        <v>698</v>
      </c>
      <c r="L161" s="103"/>
      <c r="M161" s="245" t="s">
        <v>5</v>
      </c>
      <c r="N161" s="184" t="s">
        <v>42</v>
      </c>
      <c r="O161" s="106"/>
      <c r="P161" s="185">
        <f aca="true" t="shared" si="11" ref="P161">O161*H161</f>
        <v>0</v>
      </c>
      <c r="Q161" s="185">
        <v>0</v>
      </c>
      <c r="R161" s="185">
        <f aca="true" t="shared" si="12" ref="R161">Q161*H161</f>
        <v>0</v>
      </c>
      <c r="S161" s="185">
        <v>0</v>
      </c>
      <c r="T161" s="186">
        <f aca="true" t="shared" si="13" ref="T161">S161*H161</f>
        <v>0</v>
      </c>
      <c r="AR161" s="92" t="s">
        <v>252</v>
      </c>
      <c r="AT161" s="92" t="s">
        <v>162</v>
      </c>
      <c r="AU161" s="92" t="s">
        <v>79</v>
      </c>
      <c r="AY161" s="92" t="s">
        <v>159</v>
      </c>
      <c r="BE161" s="187">
        <f aca="true" t="shared" si="14" ref="BE161">IF(N161="základní",J161,0)</f>
        <v>0</v>
      </c>
      <c r="BF161" s="187">
        <f aca="true" t="shared" si="15" ref="BF161">IF(N161="snížená",J161,0)</f>
        <v>0</v>
      </c>
      <c r="BG161" s="187">
        <f aca="true" t="shared" si="16" ref="BG161">IF(N161="zákl. přenesená",J161,0)</f>
        <v>0</v>
      </c>
      <c r="BH161" s="187">
        <f aca="true" t="shared" si="17" ref="BH161">IF(N161="sníž. přenesená",J161,0)</f>
        <v>0</v>
      </c>
      <c r="BI161" s="187">
        <f aca="true" t="shared" si="18" ref="BI161">IF(N161="nulová",J161,0)</f>
        <v>0</v>
      </c>
      <c r="BJ161" s="92" t="s">
        <v>79</v>
      </c>
      <c r="BK161" s="187">
        <f aca="true" t="shared" si="19" ref="BK161">ROUND(I161*H161,2)</f>
        <v>0</v>
      </c>
      <c r="BL161" s="92" t="s">
        <v>252</v>
      </c>
      <c r="BM161" s="92" t="s">
        <v>586</v>
      </c>
    </row>
    <row r="162" spans="2:65" s="102" customFormat="1" ht="22.5" customHeight="1">
      <c r="B162" s="103"/>
      <c r="C162" s="239"/>
      <c r="D162" s="239"/>
      <c r="E162" s="240"/>
      <c r="F162" s="241" t="s">
        <v>1150</v>
      </c>
      <c r="G162" s="242"/>
      <c r="H162" s="243"/>
      <c r="I162" s="276"/>
      <c r="J162" s="244"/>
      <c r="K162" s="241"/>
      <c r="L162" s="103"/>
      <c r="M162" s="245" t="s">
        <v>5</v>
      </c>
      <c r="N162" s="184" t="s">
        <v>42</v>
      </c>
      <c r="O162" s="104"/>
      <c r="P162" s="185">
        <f t="shared" si="1"/>
        <v>0</v>
      </c>
      <c r="Q162" s="185">
        <v>0</v>
      </c>
      <c r="R162" s="185">
        <f t="shared" si="2"/>
        <v>0</v>
      </c>
      <c r="S162" s="185">
        <v>0</v>
      </c>
      <c r="T162" s="186">
        <f t="shared" si="3"/>
        <v>0</v>
      </c>
      <c r="AR162" s="92" t="s">
        <v>252</v>
      </c>
      <c r="AT162" s="92" t="s">
        <v>162</v>
      </c>
      <c r="AU162" s="92" t="s">
        <v>79</v>
      </c>
      <c r="AY162" s="92" t="s">
        <v>159</v>
      </c>
      <c r="BE162" s="187">
        <f t="shared" si="4"/>
        <v>0</v>
      </c>
      <c r="BF162" s="187">
        <f t="shared" si="5"/>
        <v>0</v>
      </c>
      <c r="BG162" s="187">
        <f t="shared" si="6"/>
        <v>0</v>
      </c>
      <c r="BH162" s="187">
        <f t="shared" si="7"/>
        <v>0</v>
      </c>
      <c r="BI162" s="187">
        <f t="shared" si="8"/>
        <v>0</v>
      </c>
      <c r="BJ162" s="92" t="s">
        <v>79</v>
      </c>
      <c r="BK162" s="187">
        <f t="shared" si="9"/>
        <v>0</v>
      </c>
      <c r="BL162" s="92" t="s">
        <v>252</v>
      </c>
      <c r="BM162" s="92" t="s">
        <v>586</v>
      </c>
    </row>
    <row r="163" spans="2:63" s="171" customFormat="1" ht="37.35" customHeight="1">
      <c r="B163" s="170"/>
      <c r="D163" s="172" t="s">
        <v>70</v>
      </c>
      <c r="E163" s="173" t="s">
        <v>221</v>
      </c>
      <c r="F163" s="173" t="s">
        <v>587</v>
      </c>
      <c r="J163" s="174">
        <f>BK163</f>
        <v>0</v>
      </c>
      <c r="L163" s="170"/>
      <c r="M163" s="175"/>
      <c r="N163" s="176"/>
      <c r="O163" s="176"/>
      <c r="P163" s="177">
        <f>P164</f>
        <v>0</v>
      </c>
      <c r="Q163" s="176"/>
      <c r="R163" s="177">
        <f>R164</f>
        <v>0</v>
      </c>
      <c r="S163" s="176"/>
      <c r="T163" s="178">
        <f>T164</f>
        <v>0</v>
      </c>
      <c r="AR163" s="172" t="s">
        <v>160</v>
      </c>
      <c r="AT163" s="179" t="s">
        <v>70</v>
      </c>
      <c r="AU163" s="179" t="s">
        <v>71</v>
      </c>
      <c r="AY163" s="172" t="s">
        <v>159</v>
      </c>
      <c r="BK163" s="180">
        <f>BK164</f>
        <v>0</v>
      </c>
    </row>
    <row r="164" spans="2:63" s="171" customFormat="1" ht="19.9" customHeight="1">
      <c r="B164" s="170"/>
      <c r="D164" s="172" t="s">
        <v>70</v>
      </c>
      <c r="E164" s="246" t="s">
        <v>588</v>
      </c>
      <c r="F164" s="246" t="s">
        <v>589</v>
      </c>
      <c r="J164" s="247">
        <f>BK164</f>
        <v>0</v>
      </c>
      <c r="L164" s="170"/>
      <c r="M164" s="248"/>
      <c r="N164" s="249"/>
      <c r="O164" s="249"/>
      <c r="P164" s="250">
        <v>0</v>
      </c>
      <c r="Q164" s="249"/>
      <c r="R164" s="250">
        <v>0</v>
      </c>
      <c r="S164" s="249"/>
      <c r="T164" s="251">
        <v>0</v>
      </c>
      <c r="AR164" s="172" t="s">
        <v>160</v>
      </c>
      <c r="AT164" s="179" t="s">
        <v>70</v>
      </c>
      <c r="AU164" s="179" t="s">
        <v>79</v>
      </c>
      <c r="AY164" s="172" t="s">
        <v>159</v>
      </c>
      <c r="BK164" s="180">
        <v>0</v>
      </c>
    </row>
    <row r="165" spans="2:12" s="102" customFormat="1" ht="6.95" customHeight="1">
      <c r="B165" s="127"/>
      <c r="C165" s="128"/>
      <c r="D165" s="128"/>
      <c r="E165" s="128"/>
      <c r="F165" s="128"/>
      <c r="G165" s="128"/>
      <c r="H165" s="128"/>
      <c r="I165" s="128"/>
      <c r="J165" s="128"/>
      <c r="K165" s="128"/>
      <c r="L165" s="103"/>
    </row>
  </sheetData>
  <sheetProtection password="DBD7" sheet="1" selectLockedCells="1"/>
  <autoFilter ref="C84:K164"/>
  <mergeCells count="12">
    <mergeCell ref="E75:H75"/>
    <mergeCell ref="E77:H77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3:H73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3"/>
  <sheetViews>
    <sheetView showGridLines="0" workbookViewId="0" topLeftCell="A1">
      <pane ySplit="1" topLeftCell="A89" activePane="bottomLeft" state="frozen"/>
      <selection pane="bottomLeft" activeCell="I89" sqref="I89"/>
    </sheetView>
  </sheetViews>
  <sheetFormatPr defaultColWidth="9.16015625" defaultRowHeight="13.5"/>
  <cols>
    <col min="1" max="1" width="8.33203125" style="91" customWidth="1"/>
    <col min="2" max="2" width="1.66796875" style="91" customWidth="1"/>
    <col min="3" max="3" width="4.16015625" style="91" customWidth="1"/>
    <col min="4" max="4" width="4.33203125" style="91" customWidth="1"/>
    <col min="5" max="5" width="17.16015625" style="91" customWidth="1"/>
    <col min="6" max="6" width="75" style="91" customWidth="1"/>
    <col min="7" max="7" width="8.66015625" style="91" customWidth="1"/>
    <col min="8" max="8" width="11.16015625" style="91" customWidth="1"/>
    <col min="9" max="9" width="12.66015625" style="91" customWidth="1"/>
    <col min="10" max="10" width="23.5" style="91" customWidth="1"/>
    <col min="11" max="11" width="15.5" style="91" customWidth="1"/>
    <col min="12" max="12" width="9.16015625" style="91" customWidth="1"/>
    <col min="13" max="18" width="9.33203125" style="91" hidden="1" customWidth="1"/>
    <col min="19" max="19" width="8.16015625" style="91" hidden="1" customWidth="1"/>
    <col min="20" max="20" width="29.66015625" style="91" hidden="1" customWidth="1"/>
    <col min="21" max="21" width="16.33203125" style="91" hidden="1" customWidth="1"/>
    <col min="22" max="22" width="12.33203125" style="91" customWidth="1"/>
    <col min="23" max="23" width="16.33203125" style="91" customWidth="1"/>
    <col min="24" max="24" width="12.33203125" style="91" customWidth="1"/>
    <col min="25" max="25" width="15" style="91" customWidth="1"/>
    <col min="26" max="26" width="11" style="91" customWidth="1"/>
    <col min="27" max="27" width="15" style="91" customWidth="1"/>
    <col min="28" max="28" width="16.33203125" style="91" customWidth="1"/>
    <col min="29" max="29" width="11" style="91" customWidth="1"/>
    <col min="30" max="30" width="15" style="91" customWidth="1"/>
    <col min="31" max="31" width="16.33203125" style="91" customWidth="1"/>
    <col min="32" max="43" width="9.16015625" style="91" customWidth="1"/>
    <col min="44" max="65" width="9.33203125" style="91" hidden="1" customWidth="1"/>
    <col min="66" max="16384" width="9.16015625" style="91" customWidth="1"/>
  </cols>
  <sheetData>
    <row r="1" spans="1:70" ht="21.75" customHeight="1">
      <c r="A1" s="88"/>
      <c r="B1" s="3"/>
      <c r="C1" s="3"/>
      <c r="D1" s="4" t="s">
        <v>1</v>
      </c>
      <c r="E1" s="3"/>
      <c r="F1" s="89" t="s">
        <v>108</v>
      </c>
      <c r="G1" s="378" t="s">
        <v>109</v>
      </c>
      <c r="H1" s="378"/>
      <c r="I1" s="3"/>
      <c r="J1" s="89" t="s">
        <v>110</v>
      </c>
      <c r="K1" s="4" t="s">
        <v>111</v>
      </c>
      <c r="L1" s="89" t="s">
        <v>112</v>
      </c>
      <c r="M1" s="89"/>
      <c r="N1" s="89"/>
      <c r="O1" s="89"/>
      <c r="P1" s="89"/>
      <c r="Q1" s="89"/>
      <c r="R1" s="89"/>
      <c r="S1" s="89"/>
      <c r="T1" s="89"/>
      <c r="U1" s="90"/>
      <c r="V1" s="90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</row>
    <row r="2" spans="3:46" ht="36.95" customHeight="1">
      <c r="L2" s="336" t="s">
        <v>8</v>
      </c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92" t="s">
        <v>91</v>
      </c>
    </row>
    <row r="3" spans="2:46" ht="6.95" customHeight="1">
      <c r="B3" s="93"/>
      <c r="C3" s="94"/>
      <c r="D3" s="94"/>
      <c r="E3" s="94"/>
      <c r="F3" s="94"/>
      <c r="G3" s="94"/>
      <c r="H3" s="94"/>
      <c r="I3" s="94"/>
      <c r="J3" s="94"/>
      <c r="K3" s="95"/>
      <c r="AT3" s="92" t="s">
        <v>81</v>
      </c>
    </row>
    <row r="4" spans="2:46" ht="36.95" customHeight="1">
      <c r="B4" s="96"/>
      <c r="C4" s="97"/>
      <c r="D4" s="98" t="s">
        <v>113</v>
      </c>
      <c r="E4" s="97"/>
      <c r="F4" s="97"/>
      <c r="G4" s="97"/>
      <c r="H4" s="97"/>
      <c r="I4" s="97"/>
      <c r="J4" s="97"/>
      <c r="K4" s="99"/>
      <c r="M4" s="100" t="s">
        <v>13</v>
      </c>
      <c r="AT4" s="92" t="s">
        <v>6</v>
      </c>
    </row>
    <row r="5" spans="2:11" ht="6.95" customHeight="1">
      <c r="B5" s="96"/>
      <c r="C5" s="97"/>
      <c r="D5" s="97"/>
      <c r="E5" s="97"/>
      <c r="F5" s="97"/>
      <c r="G5" s="97"/>
      <c r="H5" s="97"/>
      <c r="I5" s="97"/>
      <c r="J5" s="97"/>
      <c r="K5" s="99"/>
    </row>
    <row r="6" spans="2:11" ht="15">
      <c r="B6" s="96"/>
      <c r="C6" s="97"/>
      <c r="D6" s="101" t="s">
        <v>19</v>
      </c>
      <c r="E6" s="97"/>
      <c r="F6" s="97"/>
      <c r="G6" s="97"/>
      <c r="H6" s="97"/>
      <c r="I6" s="97"/>
      <c r="J6" s="97"/>
      <c r="K6" s="99"/>
    </row>
    <row r="7" spans="2:11" ht="22.5" customHeight="1">
      <c r="B7" s="96"/>
      <c r="C7" s="97"/>
      <c r="D7" s="97"/>
      <c r="E7" s="379" t="str">
        <f>'Rekapitulace stavby'!K6</f>
        <v>SPŠ  stavební Pardubice- modernizace a vybavení truhlářských dílen</v>
      </c>
      <c r="F7" s="380"/>
      <c r="G7" s="380"/>
      <c r="H7" s="380"/>
      <c r="I7" s="97"/>
      <c r="J7" s="97"/>
      <c r="K7" s="99"/>
    </row>
    <row r="8" spans="2:11" ht="15">
      <c r="B8" s="96"/>
      <c r="C8" s="97"/>
      <c r="D8" s="101" t="s">
        <v>114</v>
      </c>
      <c r="E8" s="97"/>
      <c r="F8" s="97"/>
      <c r="G8" s="97"/>
      <c r="H8" s="97"/>
      <c r="I8" s="97"/>
      <c r="J8" s="97"/>
      <c r="K8" s="99"/>
    </row>
    <row r="9" spans="2:11" s="102" customFormat="1" ht="22.5" customHeight="1">
      <c r="B9" s="103"/>
      <c r="C9" s="104"/>
      <c r="D9" s="104"/>
      <c r="E9" s="379" t="s">
        <v>500</v>
      </c>
      <c r="F9" s="382"/>
      <c r="G9" s="382"/>
      <c r="H9" s="382"/>
      <c r="I9" s="104"/>
      <c r="J9" s="104"/>
      <c r="K9" s="105"/>
    </row>
    <row r="10" spans="2:11" s="102" customFormat="1" ht="15">
      <c r="B10" s="103"/>
      <c r="C10" s="104"/>
      <c r="D10" s="101" t="s">
        <v>501</v>
      </c>
      <c r="E10" s="104"/>
      <c r="F10" s="104"/>
      <c r="G10" s="104"/>
      <c r="H10" s="104"/>
      <c r="I10" s="104"/>
      <c r="J10" s="104"/>
      <c r="K10" s="105"/>
    </row>
    <row r="11" spans="2:11" s="102" customFormat="1" ht="36.95" customHeight="1">
      <c r="B11" s="103"/>
      <c r="C11" s="104"/>
      <c r="D11" s="104"/>
      <c r="E11" s="381" t="s">
        <v>590</v>
      </c>
      <c r="F11" s="382"/>
      <c r="G11" s="382"/>
      <c r="H11" s="382"/>
      <c r="I11" s="104"/>
      <c r="J11" s="104"/>
      <c r="K11" s="105"/>
    </row>
    <row r="12" spans="2:11" s="102" customFormat="1" ht="13.5">
      <c r="B12" s="103"/>
      <c r="C12" s="104"/>
      <c r="D12" s="104"/>
      <c r="E12" s="104"/>
      <c r="F12" s="104"/>
      <c r="G12" s="104"/>
      <c r="H12" s="104"/>
      <c r="I12" s="104"/>
      <c r="J12" s="104"/>
      <c r="K12" s="105"/>
    </row>
    <row r="13" spans="2:11" s="102" customFormat="1" ht="14.45" customHeight="1">
      <c r="B13" s="103"/>
      <c r="C13" s="104"/>
      <c r="D13" s="101" t="s">
        <v>21</v>
      </c>
      <c r="E13" s="104"/>
      <c r="F13" s="107" t="s">
        <v>5</v>
      </c>
      <c r="G13" s="104"/>
      <c r="H13" s="104"/>
      <c r="I13" s="101" t="s">
        <v>22</v>
      </c>
      <c r="J13" s="107" t="s">
        <v>5</v>
      </c>
      <c r="K13" s="105"/>
    </row>
    <row r="14" spans="2:11" s="102" customFormat="1" ht="14.45" customHeight="1">
      <c r="B14" s="103"/>
      <c r="C14" s="104"/>
      <c r="D14" s="101" t="s">
        <v>23</v>
      </c>
      <c r="E14" s="104"/>
      <c r="F14" s="107" t="s">
        <v>24</v>
      </c>
      <c r="G14" s="104"/>
      <c r="H14" s="104"/>
      <c r="I14" s="101" t="s">
        <v>25</v>
      </c>
      <c r="J14" s="108">
        <f>'Rekapitulace stavby'!AN8</f>
        <v>42926</v>
      </c>
      <c r="K14" s="105"/>
    </row>
    <row r="15" spans="2:11" s="102" customFormat="1" ht="10.9" customHeight="1">
      <c r="B15" s="103"/>
      <c r="C15" s="104"/>
      <c r="D15" s="104"/>
      <c r="E15" s="104"/>
      <c r="F15" s="104"/>
      <c r="G15" s="104"/>
      <c r="H15" s="104"/>
      <c r="I15" s="104"/>
      <c r="J15" s="104"/>
      <c r="K15" s="105"/>
    </row>
    <row r="16" spans="2:11" s="102" customFormat="1" ht="14.45" customHeight="1">
      <c r="B16" s="103"/>
      <c r="C16" s="104"/>
      <c r="D16" s="101" t="s">
        <v>26</v>
      </c>
      <c r="E16" s="104"/>
      <c r="F16" s="104"/>
      <c r="G16" s="104"/>
      <c r="H16" s="104"/>
      <c r="I16" s="101" t="s">
        <v>27</v>
      </c>
      <c r="J16" s="107" t="s">
        <v>5</v>
      </c>
      <c r="K16" s="105"/>
    </row>
    <row r="17" spans="2:11" s="102" customFormat="1" ht="18" customHeight="1">
      <c r="B17" s="103"/>
      <c r="C17" s="104"/>
      <c r="D17" s="104"/>
      <c r="E17" s="107" t="s">
        <v>29</v>
      </c>
      <c r="F17" s="104"/>
      <c r="G17" s="104"/>
      <c r="H17" s="104"/>
      <c r="I17" s="101" t="s">
        <v>30</v>
      </c>
      <c r="J17" s="107" t="s">
        <v>5</v>
      </c>
      <c r="K17" s="105"/>
    </row>
    <row r="18" spans="2:11" s="102" customFormat="1" ht="6.95" customHeight="1">
      <c r="B18" s="103"/>
      <c r="C18" s="104"/>
      <c r="D18" s="104"/>
      <c r="E18" s="104"/>
      <c r="F18" s="104"/>
      <c r="G18" s="104"/>
      <c r="H18" s="104"/>
      <c r="I18" s="104"/>
      <c r="J18" s="104"/>
      <c r="K18" s="105"/>
    </row>
    <row r="19" spans="2:11" s="102" customFormat="1" ht="14.45" customHeight="1">
      <c r="B19" s="103"/>
      <c r="C19" s="104"/>
      <c r="D19" s="101" t="s">
        <v>31</v>
      </c>
      <c r="E19" s="104"/>
      <c r="F19" s="104"/>
      <c r="G19" s="104"/>
      <c r="H19" s="104"/>
      <c r="I19" s="101" t="s">
        <v>27</v>
      </c>
      <c r="J19" s="107" t="str">
        <f>IF('Rekapitulace stavby'!AN13="Vyplň údaj","",IF('Rekapitulace stavby'!AN13="","",'Rekapitulace stavby'!AN13))</f>
        <v/>
      </c>
      <c r="K19" s="105"/>
    </row>
    <row r="20" spans="2:11" s="102" customFormat="1" ht="18" customHeight="1">
      <c r="B20" s="103"/>
      <c r="C20" s="104"/>
      <c r="D20" s="104"/>
      <c r="E20" s="107" t="str">
        <f>IF('Rekapitulace stavby'!E14="Vyplň údaj","",IF('Rekapitulace stavby'!E14="","",'Rekapitulace stavby'!E14))</f>
        <v/>
      </c>
      <c r="F20" s="104"/>
      <c r="G20" s="104"/>
      <c r="H20" s="104"/>
      <c r="I20" s="101" t="s">
        <v>30</v>
      </c>
      <c r="J20" s="107" t="str">
        <f>IF('Rekapitulace stavby'!AN14="Vyplň údaj","",IF('Rekapitulace stavby'!AN14="","",'Rekapitulace stavby'!AN14))</f>
        <v/>
      </c>
      <c r="K20" s="105"/>
    </row>
    <row r="21" spans="2:11" s="102" customFormat="1" ht="6.95" customHeight="1">
      <c r="B21" s="103"/>
      <c r="C21" s="104"/>
      <c r="D21" s="104"/>
      <c r="E21" s="104"/>
      <c r="F21" s="104"/>
      <c r="G21" s="104"/>
      <c r="H21" s="104"/>
      <c r="I21" s="104"/>
      <c r="J21" s="104"/>
      <c r="K21" s="105"/>
    </row>
    <row r="22" spans="2:11" s="102" customFormat="1" ht="14.45" customHeight="1">
      <c r="B22" s="103"/>
      <c r="C22" s="104"/>
      <c r="D22" s="101" t="s">
        <v>33</v>
      </c>
      <c r="E22" s="104"/>
      <c r="F22" s="104"/>
      <c r="G22" s="104"/>
      <c r="H22" s="104"/>
      <c r="I22" s="101" t="s">
        <v>27</v>
      </c>
      <c r="J22" s="107" t="s">
        <v>5</v>
      </c>
      <c r="K22" s="105"/>
    </row>
    <row r="23" spans="2:11" s="102" customFormat="1" ht="18" customHeight="1">
      <c r="B23" s="103"/>
      <c r="C23" s="104"/>
      <c r="D23" s="104"/>
      <c r="E23" s="107" t="s">
        <v>34</v>
      </c>
      <c r="F23" s="104"/>
      <c r="G23" s="104"/>
      <c r="H23" s="104"/>
      <c r="I23" s="101" t="s">
        <v>30</v>
      </c>
      <c r="J23" s="107" t="s">
        <v>5</v>
      </c>
      <c r="K23" s="105"/>
    </row>
    <row r="24" spans="2:11" s="102" customFormat="1" ht="6.95" customHeight="1">
      <c r="B24" s="103"/>
      <c r="C24" s="104"/>
      <c r="D24" s="104"/>
      <c r="E24" s="104"/>
      <c r="F24" s="104"/>
      <c r="G24" s="104"/>
      <c r="H24" s="104"/>
      <c r="I24" s="104"/>
      <c r="J24" s="104"/>
      <c r="K24" s="105"/>
    </row>
    <row r="25" spans="2:11" s="102" customFormat="1" ht="14.45" customHeight="1">
      <c r="B25" s="103"/>
      <c r="C25" s="104"/>
      <c r="D25" s="101" t="s">
        <v>36</v>
      </c>
      <c r="E25" s="104"/>
      <c r="F25" s="104"/>
      <c r="G25" s="104"/>
      <c r="H25" s="104"/>
      <c r="I25" s="104"/>
      <c r="J25" s="104"/>
      <c r="K25" s="105"/>
    </row>
    <row r="26" spans="2:11" s="112" customFormat="1" ht="22.5" customHeight="1">
      <c r="B26" s="109"/>
      <c r="C26" s="110"/>
      <c r="D26" s="110"/>
      <c r="E26" s="371" t="s">
        <v>5</v>
      </c>
      <c r="F26" s="371"/>
      <c r="G26" s="371"/>
      <c r="H26" s="371"/>
      <c r="I26" s="110"/>
      <c r="J26" s="110"/>
      <c r="K26" s="111"/>
    </row>
    <row r="27" spans="2:11" s="102" customFormat="1" ht="6.95" customHeight="1">
      <c r="B27" s="103"/>
      <c r="C27" s="104"/>
      <c r="D27" s="104"/>
      <c r="E27" s="104"/>
      <c r="F27" s="104"/>
      <c r="G27" s="104"/>
      <c r="H27" s="104"/>
      <c r="I27" s="104"/>
      <c r="J27" s="104"/>
      <c r="K27" s="105"/>
    </row>
    <row r="28" spans="2:11" s="102" customFormat="1" ht="6.95" customHeight="1">
      <c r="B28" s="103"/>
      <c r="C28" s="104"/>
      <c r="D28" s="113"/>
      <c r="E28" s="113"/>
      <c r="F28" s="113"/>
      <c r="G28" s="113"/>
      <c r="H28" s="113"/>
      <c r="I28" s="113"/>
      <c r="J28" s="113"/>
      <c r="K28" s="114"/>
    </row>
    <row r="29" spans="2:11" s="102" customFormat="1" ht="25.35" customHeight="1">
      <c r="B29" s="103"/>
      <c r="C29" s="104"/>
      <c r="D29" s="115" t="s">
        <v>37</v>
      </c>
      <c r="E29" s="104"/>
      <c r="F29" s="104"/>
      <c r="G29" s="104"/>
      <c r="H29" s="104"/>
      <c r="I29" s="104"/>
      <c r="J29" s="116">
        <f>ROUND(J85,2)</f>
        <v>0</v>
      </c>
      <c r="K29" s="105"/>
    </row>
    <row r="30" spans="2:11" s="102" customFormat="1" ht="6.95" customHeight="1">
      <c r="B30" s="103"/>
      <c r="C30" s="104"/>
      <c r="D30" s="113"/>
      <c r="E30" s="113"/>
      <c r="F30" s="113"/>
      <c r="G30" s="113"/>
      <c r="H30" s="113"/>
      <c r="I30" s="113"/>
      <c r="J30" s="113"/>
      <c r="K30" s="114"/>
    </row>
    <row r="31" spans="2:11" s="102" customFormat="1" ht="14.45" customHeight="1">
      <c r="B31" s="103"/>
      <c r="C31" s="104"/>
      <c r="D31" s="104"/>
      <c r="E31" s="104"/>
      <c r="F31" s="117" t="s">
        <v>39</v>
      </c>
      <c r="G31" s="104"/>
      <c r="H31" s="104"/>
      <c r="I31" s="117" t="s">
        <v>38</v>
      </c>
      <c r="J31" s="117" t="s">
        <v>40</v>
      </c>
      <c r="K31" s="105"/>
    </row>
    <row r="32" spans="2:11" s="102" customFormat="1" ht="14.45" customHeight="1">
      <c r="B32" s="103"/>
      <c r="C32" s="104"/>
      <c r="D32" s="118" t="s">
        <v>41</v>
      </c>
      <c r="E32" s="118" t="s">
        <v>42</v>
      </c>
      <c r="F32" s="119">
        <f>ROUND(SUM(BE85:BE182),2)</f>
        <v>0</v>
      </c>
      <c r="G32" s="104"/>
      <c r="H32" s="104"/>
      <c r="I32" s="227">
        <v>0.21</v>
      </c>
      <c r="J32" s="119">
        <f>ROUND(ROUND((SUM(BE85:BE182)),2)*I32,2)</f>
        <v>0</v>
      </c>
      <c r="K32" s="105"/>
    </row>
    <row r="33" spans="2:11" s="102" customFormat="1" ht="14.45" customHeight="1">
      <c r="B33" s="103"/>
      <c r="C33" s="104"/>
      <c r="D33" s="104"/>
      <c r="E33" s="118" t="s">
        <v>43</v>
      </c>
      <c r="F33" s="119">
        <f>ROUND(SUM(BF85:BF182),2)</f>
        <v>0</v>
      </c>
      <c r="G33" s="104"/>
      <c r="H33" s="104"/>
      <c r="I33" s="227">
        <v>0.15</v>
      </c>
      <c r="J33" s="119">
        <f>ROUND(ROUND((SUM(BF85:BF182)),2)*I33,2)</f>
        <v>0</v>
      </c>
      <c r="K33" s="105"/>
    </row>
    <row r="34" spans="2:11" s="102" customFormat="1" ht="14.45" customHeight="1" hidden="1">
      <c r="B34" s="103"/>
      <c r="C34" s="104"/>
      <c r="D34" s="104"/>
      <c r="E34" s="118" t="s">
        <v>44</v>
      </c>
      <c r="F34" s="119">
        <f>ROUND(SUM(BG85:BG182),2)</f>
        <v>0</v>
      </c>
      <c r="G34" s="104"/>
      <c r="H34" s="104"/>
      <c r="I34" s="227">
        <v>0.21</v>
      </c>
      <c r="J34" s="119">
        <v>0</v>
      </c>
      <c r="K34" s="105"/>
    </row>
    <row r="35" spans="2:11" s="102" customFormat="1" ht="14.45" customHeight="1" hidden="1">
      <c r="B35" s="103"/>
      <c r="C35" s="104"/>
      <c r="D35" s="104"/>
      <c r="E35" s="118" t="s">
        <v>45</v>
      </c>
      <c r="F35" s="119">
        <f>ROUND(SUM(BH85:BH182),2)</f>
        <v>0</v>
      </c>
      <c r="G35" s="104"/>
      <c r="H35" s="104"/>
      <c r="I35" s="227">
        <v>0.15</v>
      </c>
      <c r="J35" s="119">
        <v>0</v>
      </c>
      <c r="K35" s="105"/>
    </row>
    <row r="36" spans="2:11" s="102" customFormat="1" ht="14.45" customHeight="1" hidden="1">
      <c r="B36" s="103"/>
      <c r="C36" s="104"/>
      <c r="D36" s="104"/>
      <c r="E36" s="118" t="s">
        <v>46</v>
      </c>
      <c r="F36" s="119">
        <f>ROUND(SUM(BI85:BI182),2)</f>
        <v>0</v>
      </c>
      <c r="G36" s="104"/>
      <c r="H36" s="104"/>
      <c r="I36" s="227">
        <v>0</v>
      </c>
      <c r="J36" s="119">
        <v>0</v>
      </c>
      <c r="K36" s="105"/>
    </row>
    <row r="37" spans="2:11" s="102" customFormat="1" ht="6.95" customHeight="1">
      <c r="B37" s="103"/>
      <c r="C37" s="104"/>
      <c r="D37" s="104"/>
      <c r="E37" s="104"/>
      <c r="F37" s="104"/>
      <c r="G37" s="104"/>
      <c r="H37" s="104"/>
      <c r="I37" s="104"/>
      <c r="J37" s="104"/>
      <c r="K37" s="105"/>
    </row>
    <row r="38" spans="2:11" s="102" customFormat="1" ht="25.35" customHeight="1">
      <c r="B38" s="103"/>
      <c r="C38" s="120"/>
      <c r="D38" s="121" t="s">
        <v>47</v>
      </c>
      <c r="E38" s="122"/>
      <c r="F38" s="122"/>
      <c r="G38" s="123" t="s">
        <v>48</v>
      </c>
      <c r="H38" s="124" t="s">
        <v>49</v>
      </c>
      <c r="I38" s="122"/>
      <c r="J38" s="125">
        <f>SUM(J29:J36)</f>
        <v>0</v>
      </c>
      <c r="K38" s="126"/>
    </row>
    <row r="39" spans="2:11" s="102" customFormat="1" ht="14.45" customHeight="1">
      <c r="B39" s="127"/>
      <c r="C39" s="128"/>
      <c r="D39" s="128"/>
      <c r="E39" s="128"/>
      <c r="F39" s="128"/>
      <c r="G39" s="128"/>
      <c r="H39" s="128"/>
      <c r="I39" s="128"/>
      <c r="J39" s="128"/>
      <c r="K39" s="129"/>
    </row>
    <row r="43" spans="2:11" s="102" customFormat="1" ht="6.95" customHeight="1">
      <c r="B43" s="130"/>
      <c r="C43" s="131"/>
      <c r="D43" s="131"/>
      <c r="E43" s="131"/>
      <c r="F43" s="131"/>
      <c r="G43" s="131"/>
      <c r="H43" s="131"/>
      <c r="I43" s="131"/>
      <c r="J43" s="131"/>
      <c r="K43" s="132"/>
    </row>
    <row r="44" spans="2:11" s="102" customFormat="1" ht="36.95" customHeight="1">
      <c r="B44" s="103"/>
      <c r="C44" s="98" t="s">
        <v>116</v>
      </c>
      <c r="D44" s="104"/>
      <c r="E44" s="104"/>
      <c r="F44" s="104"/>
      <c r="G44" s="104"/>
      <c r="H44" s="104"/>
      <c r="I44" s="104"/>
      <c r="J44" s="104"/>
      <c r="K44" s="105"/>
    </row>
    <row r="45" spans="2:11" s="102" customFormat="1" ht="6.95" customHeight="1">
      <c r="B45" s="103"/>
      <c r="C45" s="104"/>
      <c r="D45" s="104"/>
      <c r="E45" s="104"/>
      <c r="F45" s="104"/>
      <c r="G45" s="104"/>
      <c r="H45" s="104"/>
      <c r="I45" s="104"/>
      <c r="J45" s="104"/>
      <c r="K45" s="105"/>
    </row>
    <row r="46" spans="2:11" s="102" customFormat="1" ht="14.45" customHeight="1">
      <c r="B46" s="103"/>
      <c r="C46" s="101" t="s">
        <v>19</v>
      </c>
      <c r="D46" s="104"/>
      <c r="E46" s="104"/>
      <c r="F46" s="104"/>
      <c r="G46" s="104"/>
      <c r="H46" s="104"/>
      <c r="I46" s="104"/>
      <c r="J46" s="104"/>
      <c r="K46" s="105"/>
    </row>
    <row r="47" spans="2:11" s="102" customFormat="1" ht="22.5" customHeight="1">
      <c r="B47" s="103"/>
      <c r="C47" s="104"/>
      <c r="D47" s="104"/>
      <c r="E47" s="379" t="str">
        <f>E7</f>
        <v>SPŠ  stavební Pardubice- modernizace a vybavení truhlářských dílen</v>
      </c>
      <c r="F47" s="380"/>
      <c r="G47" s="380"/>
      <c r="H47" s="380"/>
      <c r="I47" s="104"/>
      <c r="J47" s="104"/>
      <c r="K47" s="105"/>
    </row>
    <row r="48" spans="2:11" ht="15">
      <c r="B48" s="96"/>
      <c r="C48" s="101" t="s">
        <v>114</v>
      </c>
      <c r="D48" s="97"/>
      <c r="E48" s="97"/>
      <c r="F48" s="97"/>
      <c r="G48" s="97"/>
      <c r="H48" s="97"/>
      <c r="I48" s="97"/>
      <c r="J48" s="97"/>
      <c r="K48" s="99"/>
    </row>
    <row r="49" spans="2:11" s="102" customFormat="1" ht="22.5" customHeight="1">
      <c r="B49" s="103"/>
      <c r="C49" s="104"/>
      <c r="D49" s="104"/>
      <c r="E49" s="379" t="s">
        <v>500</v>
      </c>
      <c r="F49" s="382"/>
      <c r="G49" s="382"/>
      <c r="H49" s="382"/>
      <c r="I49" s="104"/>
      <c r="J49" s="104"/>
      <c r="K49" s="105"/>
    </row>
    <row r="50" spans="2:11" s="102" customFormat="1" ht="14.45" customHeight="1">
      <c r="B50" s="103"/>
      <c r="C50" s="101" t="s">
        <v>501</v>
      </c>
      <c r="D50" s="104"/>
      <c r="E50" s="104"/>
      <c r="F50" s="104"/>
      <c r="G50" s="104"/>
      <c r="H50" s="104"/>
      <c r="I50" s="104"/>
      <c r="J50" s="104"/>
      <c r="K50" s="105"/>
    </row>
    <row r="51" spans="2:11" s="102" customFormat="1" ht="23.25" customHeight="1">
      <c r="B51" s="103"/>
      <c r="C51" s="104"/>
      <c r="D51" s="104"/>
      <c r="E51" s="381" t="str">
        <f>E11</f>
        <v>02B -  Úprava rozvaděče R1,1</v>
      </c>
      <c r="F51" s="382"/>
      <c r="G51" s="382"/>
      <c r="H51" s="382"/>
      <c r="I51" s="104"/>
      <c r="J51" s="104"/>
      <c r="K51" s="105"/>
    </row>
    <row r="52" spans="2:11" s="102" customFormat="1" ht="6.95" customHeight="1">
      <c r="B52" s="103"/>
      <c r="C52" s="104"/>
      <c r="D52" s="104"/>
      <c r="E52" s="104"/>
      <c r="F52" s="104"/>
      <c r="G52" s="104"/>
      <c r="H52" s="104"/>
      <c r="I52" s="104"/>
      <c r="J52" s="104"/>
      <c r="K52" s="105"/>
    </row>
    <row r="53" spans="2:11" s="102" customFormat="1" ht="18" customHeight="1">
      <c r="B53" s="103"/>
      <c r="C53" s="101" t="s">
        <v>23</v>
      </c>
      <c r="D53" s="104"/>
      <c r="E53" s="104"/>
      <c r="F53" s="107" t="str">
        <f>F14</f>
        <v>Pardubice</v>
      </c>
      <c r="G53" s="104"/>
      <c r="H53" s="104"/>
      <c r="I53" s="101" t="s">
        <v>25</v>
      </c>
      <c r="J53" s="108">
        <f>IF(J14="","",J14)</f>
        <v>42926</v>
      </c>
      <c r="K53" s="105"/>
    </row>
    <row r="54" spans="2:11" s="102" customFormat="1" ht="6.95" customHeight="1">
      <c r="B54" s="103"/>
      <c r="C54" s="104"/>
      <c r="D54" s="104"/>
      <c r="E54" s="104"/>
      <c r="F54" s="104"/>
      <c r="G54" s="104"/>
      <c r="H54" s="104"/>
      <c r="I54" s="104"/>
      <c r="J54" s="104"/>
      <c r="K54" s="105"/>
    </row>
    <row r="55" spans="2:11" s="102" customFormat="1" ht="15">
      <c r="B55" s="103"/>
      <c r="C55" s="101" t="s">
        <v>26</v>
      </c>
      <c r="D55" s="104"/>
      <c r="E55" s="104"/>
      <c r="F55" s="107" t="str">
        <f>E17</f>
        <v>Pardubický kraj</v>
      </c>
      <c r="G55" s="104"/>
      <c r="H55" s="104"/>
      <c r="I55" s="101" t="s">
        <v>33</v>
      </c>
      <c r="J55" s="107" t="str">
        <f>E23</f>
        <v>Astalon Hůrka Pardubice</v>
      </c>
      <c r="K55" s="105"/>
    </row>
    <row r="56" spans="2:11" s="102" customFormat="1" ht="14.45" customHeight="1">
      <c r="B56" s="103"/>
      <c r="C56" s="101" t="s">
        <v>31</v>
      </c>
      <c r="D56" s="104"/>
      <c r="E56" s="104"/>
      <c r="F56" s="107" t="str">
        <f>IF(E20="","",E20)</f>
        <v/>
      </c>
      <c r="G56" s="104"/>
      <c r="H56" s="104"/>
      <c r="I56" s="104"/>
      <c r="J56" s="104"/>
      <c r="K56" s="105"/>
    </row>
    <row r="57" spans="2:11" s="102" customFormat="1" ht="10.35" customHeight="1">
      <c r="B57" s="103"/>
      <c r="C57" s="104"/>
      <c r="D57" s="104"/>
      <c r="E57" s="104"/>
      <c r="F57" s="104"/>
      <c r="G57" s="104"/>
      <c r="H57" s="104"/>
      <c r="I57" s="104"/>
      <c r="J57" s="104"/>
      <c r="K57" s="105"/>
    </row>
    <row r="58" spans="2:11" s="102" customFormat="1" ht="29.25" customHeight="1">
      <c r="B58" s="103"/>
      <c r="C58" s="133" t="s">
        <v>117</v>
      </c>
      <c r="D58" s="120"/>
      <c r="E58" s="120"/>
      <c r="F58" s="120"/>
      <c r="G58" s="120"/>
      <c r="H58" s="120"/>
      <c r="I58" s="120"/>
      <c r="J58" s="134" t="s">
        <v>118</v>
      </c>
      <c r="K58" s="135"/>
    </row>
    <row r="59" spans="2:11" s="102" customFormat="1" ht="10.35" customHeight="1">
      <c r="B59" s="103"/>
      <c r="C59" s="104"/>
      <c r="D59" s="104"/>
      <c r="E59" s="104"/>
      <c r="F59" s="104"/>
      <c r="G59" s="104"/>
      <c r="H59" s="104"/>
      <c r="I59" s="104"/>
      <c r="J59" s="104"/>
      <c r="K59" s="105"/>
    </row>
    <row r="60" spans="2:47" s="102" customFormat="1" ht="29.25" customHeight="1">
      <c r="B60" s="103"/>
      <c r="C60" s="136" t="s">
        <v>119</v>
      </c>
      <c r="D60" s="104"/>
      <c r="E60" s="104"/>
      <c r="F60" s="104"/>
      <c r="G60" s="104"/>
      <c r="H60" s="104"/>
      <c r="I60" s="104"/>
      <c r="J60" s="116">
        <f>J85</f>
        <v>0</v>
      </c>
      <c r="K60" s="105"/>
      <c r="AU60" s="92" t="s">
        <v>120</v>
      </c>
    </row>
    <row r="61" spans="2:11" s="143" customFormat="1" ht="24.95" customHeight="1">
      <c r="B61" s="137"/>
      <c r="C61" s="138"/>
      <c r="D61" s="139" t="s">
        <v>504</v>
      </c>
      <c r="E61" s="140"/>
      <c r="F61" s="140"/>
      <c r="G61" s="140"/>
      <c r="H61" s="140"/>
      <c r="I61" s="140"/>
      <c r="J61" s="141">
        <f>J86</f>
        <v>0</v>
      </c>
      <c r="K61" s="142"/>
    </row>
    <row r="62" spans="2:11" s="150" customFormat="1" ht="19.9" customHeight="1">
      <c r="B62" s="144"/>
      <c r="C62" s="145"/>
      <c r="D62" s="146" t="s">
        <v>505</v>
      </c>
      <c r="E62" s="147"/>
      <c r="F62" s="147"/>
      <c r="G62" s="147"/>
      <c r="H62" s="147"/>
      <c r="I62" s="147"/>
      <c r="J62" s="148">
        <f>J87</f>
        <v>0</v>
      </c>
      <c r="K62" s="149"/>
    </row>
    <row r="63" spans="2:11" s="150" customFormat="1" ht="14.85" customHeight="1">
      <c r="B63" s="144"/>
      <c r="C63" s="145"/>
      <c r="D63" s="146" t="s">
        <v>591</v>
      </c>
      <c r="E63" s="147"/>
      <c r="F63" s="147"/>
      <c r="G63" s="147"/>
      <c r="H63" s="147"/>
      <c r="I63" s="147"/>
      <c r="J63" s="148">
        <f>J88</f>
        <v>0</v>
      </c>
      <c r="K63" s="149"/>
    </row>
    <row r="64" spans="2:11" s="102" customFormat="1" ht="21.75" customHeight="1">
      <c r="B64" s="103"/>
      <c r="C64" s="104"/>
      <c r="D64" s="104"/>
      <c r="E64" s="104"/>
      <c r="F64" s="104"/>
      <c r="G64" s="104"/>
      <c r="H64" s="104"/>
      <c r="I64" s="104"/>
      <c r="J64" s="104"/>
      <c r="K64" s="105"/>
    </row>
    <row r="65" spans="2:11" s="102" customFormat="1" ht="6.95" customHeight="1">
      <c r="B65" s="127"/>
      <c r="C65" s="128"/>
      <c r="D65" s="128"/>
      <c r="E65" s="128"/>
      <c r="F65" s="128"/>
      <c r="G65" s="128"/>
      <c r="H65" s="128"/>
      <c r="I65" s="128"/>
      <c r="J65" s="128"/>
      <c r="K65" s="129"/>
    </row>
    <row r="69" spans="2:12" s="102" customFormat="1" ht="6.95" customHeight="1">
      <c r="B69" s="130"/>
      <c r="C69" s="131"/>
      <c r="D69" s="131"/>
      <c r="E69" s="131"/>
      <c r="F69" s="131"/>
      <c r="G69" s="131"/>
      <c r="H69" s="131"/>
      <c r="I69" s="131"/>
      <c r="J69" s="131"/>
      <c r="K69" s="131"/>
      <c r="L69" s="103"/>
    </row>
    <row r="70" spans="2:12" s="102" customFormat="1" ht="36.95" customHeight="1">
      <c r="B70" s="103"/>
      <c r="C70" s="151" t="s">
        <v>143</v>
      </c>
      <c r="L70" s="103"/>
    </row>
    <row r="71" spans="2:12" s="102" customFormat="1" ht="6.95" customHeight="1">
      <c r="B71" s="103"/>
      <c r="L71" s="103"/>
    </row>
    <row r="72" spans="2:12" s="102" customFormat="1" ht="14.45" customHeight="1">
      <c r="B72" s="103"/>
      <c r="C72" s="152" t="s">
        <v>19</v>
      </c>
      <c r="L72" s="103"/>
    </row>
    <row r="73" spans="2:12" s="102" customFormat="1" ht="22.5" customHeight="1">
      <c r="B73" s="103"/>
      <c r="E73" s="375" t="str">
        <f>E7</f>
        <v>SPŠ  stavební Pardubice- modernizace a vybavení truhlářských dílen</v>
      </c>
      <c r="F73" s="376"/>
      <c r="G73" s="376"/>
      <c r="H73" s="376"/>
      <c r="L73" s="103"/>
    </row>
    <row r="74" spans="2:12" ht="15">
      <c r="B74" s="96"/>
      <c r="C74" s="152" t="s">
        <v>114</v>
      </c>
      <c r="L74" s="96"/>
    </row>
    <row r="75" spans="2:12" s="102" customFormat="1" ht="22.5" customHeight="1">
      <c r="B75" s="103"/>
      <c r="E75" s="375" t="s">
        <v>500</v>
      </c>
      <c r="F75" s="377"/>
      <c r="G75" s="377"/>
      <c r="H75" s="377"/>
      <c r="L75" s="103"/>
    </row>
    <row r="76" spans="2:12" s="102" customFormat="1" ht="14.45" customHeight="1">
      <c r="B76" s="103"/>
      <c r="C76" s="152" t="s">
        <v>501</v>
      </c>
      <c r="L76" s="103"/>
    </row>
    <row r="77" spans="2:12" s="102" customFormat="1" ht="23.25" customHeight="1">
      <c r="B77" s="103"/>
      <c r="E77" s="342" t="str">
        <f>E11</f>
        <v>02B -  Úprava rozvaděče R1,1</v>
      </c>
      <c r="F77" s="377"/>
      <c r="G77" s="377"/>
      <c r="H77" s="377"/>
      <c r="L77" s="103"/>
    </row>
    <row r="78" spans="2:12" s="102" customFormat="1" ht="6.95" customHeight="1">
      <c r="B78" s="103"/>
      <c r="L78" s="103"/>
    </row>
    <row r="79" spans="2:12" s="102" customFormat="1" ht="18" customHeight="1">
      <c r="B79" s="103"/>
      <c r="C79" s="152" t="s">
        <v>23</v>
      </c>
      <c r="F79" s="154" t="str">
        <f>F14</f>
        <v>Pardubice</v>
      </c>
      <c r="I79" s="152" t="s">
        <v>25</v>
      </c>
      <c r="J79" s="155">
        <f>IF(J14="","",J14)</f>
        <v>42926</v>
      </c>
      <c r="L79" s="103"/>
    </row>
    <row r="80" spans="2:12" s="102" customFormat="1" ht="6.95" customHeight="1">
      <c r="B80" s="103"/>
      <c r="L80" s="103"/>
    </row>
    <row r="81" spans="2:12" s="102" customFormat="1" ht="15">
      <c r="B81" s="103"/>
      <c r="C81" s="152" t="s">
        <v>26</v>
      </c>
      <c r="F81" s="154" t="str">
        <f>E17</f>
        <v>Pardubický kraj</v>
      </c>
      <c r="I81" s="152" t="s">
        <v>33</v>
      </c>
      <c r="J81" s="154" t="str">
        <f>E23</f>
        <v>Astalon Hůrka Pardubice</v>
      </c>
      <c r="L81" s="103"/>
    </row>
    <row r="82" spans="2:12" s="102" customFormat="1" ht="14.45" customHeight="1">
      <c r="B82" s="103"/>
      <c r="C82" s="152" t="s">
        <v>31</v>
      </c>
      <c r="F82" s="154" t="str">
        <f>IF(E20="","",E20)</f>
        <v/>
      </c>
      <c r="L82" s="103"/>
    </row>
    <row r="83" spans="2:12" s="102" customFormat="1" ht="10.35" customHeight="1">
      <c r="B83" s="103"/>
      <c r="L83" s="103"/>
    </row>
    <row r="84" spans="2:20" s="163" customFormat="1" ht="29.25" customHeight="1">
      <c r="B84" s="156"/>
      <c r="C84" s="157" t="s">
        <v>144</v>
      </c>
      <c r="D84" s="158" t="s">
        <v>56</v>
      </c>
      <c r="E84" s="158" t="s">
        <v>52</v>
      </c>
      <c r="F84" s="158" t="s">
        <v>145</v>
      </c>
      <c r="G84" s="158" t="s">
        <v>146</v>
      </c>
      <c r="H84" s="158" t="s">
        <v>147</v>
      </c>
      <c r="I84" s="228" t="s">
        <v>148</v>
      </c>
      <c r="J84" s="158" t="s">
        <v>118</v>
      </c>
      <c r="K84" s="159" t="s">
        <v>149</v>
      </c>
      <c r="L84" s="156"/>
      <c r="M84" s="160" t="s">
        <v>150</v>
      </c>
      <c r="N84" s="161" t="s">
        <v>41</v>
      </c>
      <c r="O84" s="161" t="s">
        <v>151</v>
      </c>
      <c r="P84" s="161" t="s">
        <v>152</v>
      </c>
      <c r="Q84" s="161" t="s">
        <v>153</v>
      </c>
      <c r="R84" s="161" t="s">
        <v>154</v>
      </c>
      <c r="S84" s="161" t="s">
        <v>155</v>
      </c>
      <c r="T84" s="162" t="s">
        <v>156</v>
      </c>
    </row>
    <row r="85" spans="2:63" s="102" customFormat="1" ht="29.25" customHeight="1">
      <c r="B85" s="103"/>
      <c r="C85" s="164" t="s">
        <v>119</v>
      </c>
      <c r="J85" s="165">
        <f>BK85</f>
        <v>0</v>
      </c>
      <c r="L85" s="103"/>
      <c r="M85" s="166"/>
      <c r="N85" s="113"/>
      <c r="O85" s="113"/>
      <c r="P85" s="167">
        <f>P86</f>
        <v>0</v>
      </c>
      <c r="Q85" s="113"/>
      <c r="R85" s="167">
        <f>R86</f>
        <v>0</v>
      </c>
      <c r="S85" s="113"/>
      <c r="T85" s="168">
        <f>T86</f>
        <v>0</v>
      </c>
      <c r="AT85" s="92" t="s">
        <v>70</v>
      </c>
      <c r="AU85" s="92" t="s">
        <v>120</v>
      </c>
      <c r="BK85" s="169">
        <f>BK86</f>
        <v>0</v>
      </c>
    </row>
    <row r="86" spans="2:63" s="171" customFormat="1" ht="37.35" customHeight="1">
      <c r="B86" s="170"/>
      <c r="D86" s="172" t="s">
        <v>70</v>
      </c>
      <c r="E86" s="173" t="s">
        <v>221</v>
      </c>
      <c r="F86" s="173" t="s">
        <v>587</v>
      </c>
      <c r="J86" s="174">
        <f>BK86</f>
        <v>0</v>
      </c>
      <c r="L86" s="170"/>
      <c r="M86" s="175"/>
      <c r="N86" s="176"/>
      <c r="O86" s="176"/>
      <c r="P86" s="177">
        <f>P87</f>
        <v>0</v>
      </c>
      <c r="Q86" s="176"/>
      <c r="R86" s="177">
        <f>R87</f>
        <v>0</v>
      </c>
      <c r="S86" s="176"/>
      <c r="T86" s="178">
        <f>T87</f>
        <v>0</v>
      </c>
      <c r="AR86" s="172" t="s">
        <v>79</v>
      </c>
      <c r="AT86" s="179" t="s">
        <v>70</v>
      </c>
      <c r="AU86" s="179" t="s">
        <v>71</v>
      </c>
      <c r="AY86" s="172" t="s">
        <v>159</v>
      </c>
      <c r="BK86" s="180">
        <f>BK87</f>
        <v>0</v>
      </c>
    </row>
    <row r="87" spans="2:63" s="171" customFormat="1" ht="19.9" customHeight="1">
      <c r="B87" s="170"/>
      <c r="D87" s="172" t="s">
        <v>70</v>
      </c>
      <c r="E87" s="246" t="s">
        <v>588</v>
      </c>
      <c r="F87" s="246" t="s">
        <v>589</v>
      </c>
      <c r="J87" s="247">
        <f>BK87</f>
        <v>0</v>
      </c>
      <c r="L87" s="170"/>
      <c r="M87" s="175"/>
      <c r="N87" s="176"/>
      <c r="O87" s="176"/>
      <c r="P87" s="177">
        <f>P88</f>
        <v>0</v>
      </c>
      <c r="Q87" s="176"/>
      <c r="R87" s="177">
        <f>R88</f>
        <v>0</v>
      </c>
      <c r="S87" s="176"/>
      <c r="T87" s="178">
        <f>T88</f>
        <v>0</v>
      </c>
      <c r="AR87" s="172" t="s">
        <v>79</v>
      </c>
      <c r="AT87" s="179" t="s">
        <v>70</v>
      </c>
      <c r="AU87" s="179" t="s">
        <v>79</v>
      </c>
      <c r="AY87" s="172" t="s">
        <v>159</v>
      </c>
      <c r="BK87" s="180">
        <f>BK88</f>
        <v>0</v>
      </c>
    </row>
    <row r="88" spans="2:63" s="171" customFormat="1" ht="14.85" customHeight="1">
      <c r="B88" s="170"/>
      <c r="D88" s="181" t="s">
        <v>70</v>
      </c>
      <c r="E88" s="182" t="s">
        <v>506</v>
      </c>
      <c r="F88" s="182" t="s">
        <v>5</v>
      </c>
      <c r="J88" s="183">
        <f>BK88</f>
        <v>0</v>
      </c>
      <c r="L88" s="170"/>
      <c r="M88" s="175"/>
      <c r="N88" s="176"/>
      <c r="O88" s="176"/>
      <c r="P88" s="177">
        <f>SUM(P89:P182)</f>
        <v>0</v>
      </c>
      <c r="Q88" s="176"/>
      <c r="R88" s="177">
        <f>SUM(R89:R182)</f>
        <v>0</v>
      </c>
      <c r="S88" s="176"/>
      <c r="T88" s="178">
        <f>SUM(T89:T182)</f>
        <v>0</v>
      </c>
      <c r="AR88" s="172" t="s">
        <v>79</v>
      </c>
      <c r="AT88" s="179" t="s">
        <v>70</v>
      </c>
      <c r="AU88" s="179" t="s">
        <v>81</v>
      </c>
      <c r="AY88" s="172" t="s">
        <v>159</v>
      </c>
      <c r="BK88" s="180">
        <f>SUM(BK89:BK182)</f>
        <v>0</v>
      </c>
    </row>
    <row r="89" spans="2:65" s="102" customFormat="1" ht="22.5" customHeight="1">
      <c r="B89" s="103"/>
      <c r="C89" s="231" t="s">
        <v>79</v>
      </c>
      <c r="D89" s="231" t="s">
        <v>221</v>
      </c>
      <c r="E89" s="232" t="s">
        <v>592</v>
      </c>
      <c r="F89" s="233" t="s">
        <v>1180</v>
      </c>
      <c r="G89" s="252" t="s">
        <v>510</v>
      </c>
      <c r="H89" s="235">
        <v>1</v>
      </c>
      <c r="I89" s="7"/>
      <c r="J89" s="236">
        <f aca="true" t="shared" si="0" ref="J89:J149">ROUND(I89*H89,2)</f>
        <v>0</v>
      </c>
      <c r="K89" s="237" t="s">
        <v>698</v>
      </c>
      <c r="L89" s="221"/>
      <c r="M89" s="238" t="s">
        <v>5</v>
      </c>
      <c r="N89" s="222" t="s">
        <v>42</v>
      </c>
      <c r="O89" s="104"/>
      <c r="P89" s="185">
        <f aca="true" t="shared" si="1" ref="P89:P149">O89*H89</f>
        <v>0</v>
      </c>
      <c r="Q89" s="185">
        <v>0</v>
      </c>
      <c r="R89" s="185">
        <f aca="true" t="shared" si="2" ref="R89:R149">Q89*H89</f>
        <v>0</v>
      </c>
      <c r="S89" s="185">
        <v>0</v>
      </c>
      <c r="T89" s="186">
        <f aca="true" t="shared" si="3" ref="T89:T149">S89*H89</f>
        <v>0</v>
      </c>
      <c r="AR89" s="92" t="s">
        <v>593</v>
      </c>
      <c r="AT89" s="92" t="s">
        <v>221</v>
      </c>
      <c r="AU89" s="92" t="s">
        <v>160</v>
      </c>
      <c r="AY89" s="92" t="s">
        <v>159</v>
      </c>
      <c r="BE89" s="187">
        <f aca="true" t="shared" si="4" ref="BE89:BE149">IF(N89="základní",J89,0)</f>
        <v>0</v>
      </c>
      <c r="BF89" s="187">
        <f aca="true" t="shared" si="5" ref="BF89:BF149">IF(N89="snížená",J89,0)</f>
        <v>0</v>
      </c>
      <c r="BG89" s="187">
        <f aca="true" t="shared" si="6" ref="BG89:BG149">IF(N89="zákl. přenesená",J89,0)</f>
        <v>0</v>
      </c>
      <c r="BH89" s="187">
        <f aca="true" t="shared" si="7" ref="BH89:BH149">IF(N89="sníž. přenesená",J89,0)</f>
        <v>0</v>
      </c>
      <c r="BI89" s="187">
        <f aca="true" t="shared" si="8" ref="BI89:BI149">IF(N89="nulová",J89,0)</f>
        <v>0</v>
      </c>
      <c r="BJ89" s="92" t="s">
        <v>79</v>
      </c>
      <c r="BK89" s="187">
        <f aca="true" t="shared" si="9" ref="BK89:BK149">ROUND(I89*H89,2)</f>
        <v>0</v>
      </c>
      <c r="BL89" s="92" t="s">
        <v>488</v>
      </c>
      <c r="BM89" s="92" t="s">
        <v>594</v>
      </c>
    </row>
    <row r="90" spans="2:65" s="153" customFormat="1" ht="22.5" customHeight="1">
      <c r="B90" s="103"/>
      <c r="C90" s="231"/>
      <c r="D90" s="231"/>
      <c r="E90" s="232"/>
      <c r="F90" s="233" t="s">
        <v>1150</v>
      </c>
      <c r="G90" s="252"/>
      <c r="H90" s="235"/>
      <c r="I90" s="276"/>
      <c r="J90" s="236"/>
      <c r="K90" s="237"/>
      <c r="L90" s="221"/>
      <c r="M90" s="238"/>
      <c r="N90" s="266"/>
      <c r="O90" s="267"/>
      <c r="P90" s="268"/>
      <c r="Q90" s="268"/>
      <c r="R90" s="268"/>
      <c r="S90" s="268"/>
      <c r="T90" s="186"/>
      <c r="AR90" s="92"/>
      <c r="AT90" s="92"/>
      <c r="AU90" s="92"/>
      <c r="AY90" s="92"/>
      <c r="BE90" s="187"/>
      <c r="BF90" s="187"/>
      <c r="BG90" s="187"/>
      <c r="BH90" s="187"/>
      <c r="BI90" s="187"/>
      <c r="BJ90" s="92"/>
      <c r="BK90" s="187"/>
      <c r="BL90" s="92"/>
      <c r="BM90" s="92"/>
    </row>
    <row r="91" spans="2:65" s="102" customFormat="1" ht="31.5" customHeight="1">
      <c r="B91" s="103"/>
      <c r="C91" s="231" t="s">
        <v>81</v>
      </c>
      <c r="D91" s="231" t="s">
        <v>221</v>
      </c>
      <c r="E91" s="232" t="s">
        <v>509</v>
      </c>
      <c r="F91" s="233" t="s">
        <v>1152</v>
      </c>
      <c r="G91" s="252" t="s">
        <v>510</v>
      </c>
      <c r="H91" s="235">
        <v>2</v>
      </c>
      <c r="I91" s="7"/>
      <c r="J91" s="236">
        <f t="shared" si="0"/>
        <v>0</v>
      </c>
      <c r="K91" s="237" t="s">
        <v>710</v>
      </c>
      <c r="L91" s="221"/>
      <c r="M91" s="238" t="s">
        <v>5</v>
      </c>
      <c r="N91" s="222" t="s">
        <v>42</v>
      </c>
      <c r="O91" s="104"/>
      <c r="P91" s="185">
        <f t="shared" si="1"/>
        <v>0</v>
      </c>
      <c r="Q91" s="185">
        <v>0</v>
      </c>
      <c r="R91" s="185">
        <f t="shared" si="2"/>
        <v>0</v>
      </c>
      <c r="S91" s="185">
        <v>0</v>
      </c>
      <c r="T91" s="186">
        <f t="shared" si="3"/>
        <v>0</v>
      </c>
      <c r="AR91" s="92" t="s">
        <v>593</v>
      </c>
      <c r="AT91" s="92" t="s">
        <v>221</v>
      </c>
      <c r="AU91" s="92" t="s">
        <v>160</v>
      </c>
      <c r="AY91" s="92" t="s">
        <v>159</v>
      </c>
      <c r="BE91" s="187">
        <f t="shared" si="4"/>
        <v>0</v>
      </c>
      <c r="BF91" s="187">
        <f t="shared" si="5"/>
        <v>0</v>
      </c>
      <c r="BG91" s="187">
        <f t="shared" si="6"/>
        <v>0</v>
      </c>
      <c r="BH91" s="187">
        <f t="shared" si="7"/>
        <v>0</v>
      </c>
      <c r="BI91" s="187">
        <f t="shared" si="8"/>
        <v>0</v>
      </c>
      <c r="BJ91" s="92" t="s">
        <v>79</v>
      </c>
      <c r="BK91" s="187">
        <f t="shared" si="9"/>
        <v>0</v>
      </c>
      <c r="BL91" s="92" t="s">
        <v>488</v>
      </c>
      <c r="BM91" s="92" t="s">
        <v>595</v>
      </c>
    </row>
    <row r="92" spans="2:65" s="153" customFormat="1" ht="31.5" customHeight="1">
      <c r="B92" s="103"/>
      <c r="C92" s="231"/>
      <c r="D92" s="231"/>
      <c r="E92" s="232"/>
      <c r="F92" s="233" t="s">
        <v>1190</v>
      </c>
      <c r="G92" s="252"/>
      <c r="H92" s="235"/>
      <c r="I92" s="276"/>
      <c r="J92" s="236"/>
      <c r="K92" s="237"/>
      <c r="L92" s="221"/>
      <c r="M92" s="238"/>
      <c r="N92" s="266"/>
      <c r="O92" s="267"/>
      <c r="P92" s="268"/>
      <c r="Q92" s="268"/>
      <c r="R92" s="268"/>
      <c r="S92" s="268"/>
      <c r="T92" s="186"/>
      <c r="AR92" s="92"/>
      <c r="AT92" s="92"/>
      <c r="AU92" s="92"/>
      <c r="AY92" s="92"/>
      <c r="BE92" s="187"/>
      <c r="BF92" s="187"/>
      <c r="BG92" s="187"/>
      <c r="BH92" s="187"/>
      <c r="BI92" s="187"/>
      <c r="BJ92" s="92"/>
      <c r="BK92" s="187"/>
      <c r="BL92" s="92"/>
      <c r="BM92" s="92"/>
    </row>
    <row r="93" spans="2:65" s="102" customFormat="1" ht="22.5" customHeight="1">
      <c r="B93" s="103"/>
      <c r="C93" s="231" t="s">
        <v>160</v>
      </c>
      <c r="D93" s="231" t="s">
        <v>221</v>
      </c>
      <c r="E93" s="232" t="s">
        <v>596</v>
      </c>
      <c r="F93" s="233" t="s">
        <v>1155</v>
      </c>
      <c r="G93" s="252" t="s">
        <v>510</v>
      </c>
      <c r="H93" s="235">
        <v>2</v>
      </c>
      <c r="I93" s="7"/>
      <c r="J93" s="236">
        <f t="shared" si="0"/>
        <v>0</v>
      </c>
      <c r="K93" s="237" t="s">
        <v>698</v>
      </c>
      <c r="L93" s="221"/>
      <c r="M93" s="238" t="s">
        <v>5</v>
      </c>
      <c r="N93" s="222" t="s">
        <v>42</v>
      </c>
      <c r="O93" s="104"/>
      <c r="P93" s="185">
        <f t="shared" si="1"/>
        <v>0</v>
      </c>
      <c r="Q93" s="185">
        <v>0</v>
      </c>
      <c r="R93" s="185">
        <f t="shared" si="2"/>
        <v>0</v>
      </c>
      <c r="S93" s="185">
        <v>0</v>
      </c>
      <c r="T93" s="186">
        <f t="shared" si="3"/>
        <v>0</v>
      </c>
      <c r="AR93" s="92" t="s">
        <v>593</v>
      </c>
      <c r="AT93" s="92" t="s">
        <v>221</v>
      </c>
      <c r="AU93" s="92" t="s">
        <v>160</v>
      </c>
      <c r="AY93" s="92" t="s">
        <v>159</v>
      </c>
      <c r="BE93" s="187">
        <f t="shared" si="4"/>
        <v>0</v>
      </c>
      <c r="BF93" s="187">
        <f t="shared" si="5"/>
        <v>0</v>
      </c>
      <c r="BG93" s="187">
        <f t="shared" si="6"/>
        <v>0</v>
      </c>
      <c r="BH93" s="187">
        <f t="shared" si="7"/>
        <v>0</v>
      </c>
      <c r="BI93" s="187">
        <f t="shared" si="8"/>
        <v>0</v>
      </c>
      <c r="BJ93" s="92" t="s">
        <v>79</v>
      </c>
      <c r="BK93" s="187">
        <f t="shared" si="9"/>
        <v>0</v>
      </c>
      <c r="BL93" s="92" t="s">
        <v>488</v>
      </c>
      <c r="BM93" s="92" t="s">
        <v>597</v>
      </c>
    </row>
    <row r="94" spans="2:65" s="153" customFormat="1" ht="22.5" customHeight="1">
      <c r="B94" s="103"/>
      <c r="C94" s="231"/>
      <c r="D94" s="231"/>
      <c r="E94" s="232"/>
      <c r="F94" s="233" t="s">
        <v>1190</v>
      </c>
      <c r="G94" s="252"/>
      <c r="H94" s="235"/>
      <c r="I94" s="276"/>
      <c r="J94" s="236"/>
      <c r="K94" s="237"/>
      <c r="L94" s="221"/>
      <c r="M94" s="238"/>
      <c r="N94" s="266"/>
      <c r="O94" s="267"/>
      <c r="P94" s="268"/>
      <c r="Q94" s="268"/>
      <c r="R94" s="268"/>
      <c r="S94" s="268"/>
      <c r="T94" s="186"/>
      <c r="AR94" s="92"/>
      <c r="AT94" s="92"/>
      <c r="AU94" s="92"/>
      <c r="AY94" s="92"/>
      <c r="BE94" s="187"/>
      <c r="BF94" s="187"/>
      <c r="BG94" s="187"/>
      <c r="BH94" s="187"/>
      <c r="BI94" s="187"/>
      <c r="BJ94" s="92"/>
      <c r="BK94" s="187"/>
      <c r="BL94" s="92"/>
      <c r="BM94" s="92"/>
    </row>
    <row r="95" spans="2:65" s="102" customFormat="1" ht="31.5" customHeight="1">
      <c r="B95" s="103"/>
      <c r="C95" s="231" t="s">
        <v>167</v>
      </c>
      <c r="D95" s="231" t="s">
        <v>221</v>
      </c>
      <c r="E95" s="232" t="s">
        <v>598</v>
      </c>
      <c r="F95" s="233" t="s">
        <v>1191</v>
      </c>
      <c r="G95" s="252" t="s">
        <v>510</v>
      </c>
      <c r="H95" s="235">
        <v>3</v>
      </c>
      <c r="I95" s="7"/>
      <c r="J95" s="236">
        <f t="shared" si="0"/>
        <v>0</v>
      </c>
      <c r="K95" s="237" t="s">
        <v>710</v>
      </c>
      <c r="L95" s="221"/>
      <c r="M95" s="238" t="s">
        <v>5</v>
      </c>
      <c r="N95" s="222" t="s">
        <v>42</v>
      </c>
      <c r="O95" s="104"/>
      <c r="P95" s="185">
        <f t="shared" si="1"/>
        <v>0</v>
      </c>
      <c r="Q95" s="185">
        <v>0</v>
      </c>
      <c r="R95" s="185">
        <f t="shared" si="2"/>
        <v>0</v>
      </c>
      <c r="S95" s="185">
        <v>0</v>
      </c>
      <c r="T95" s="186">
        <f t="shared" si="3"/>
        <v>0</v>
      </c>
      <c r="AR95" s="92" t="s">
        <v>593</v>
      </c>
      <c r="AT95" s="92" t="s">
        <v>221</v>
      </c>
      <c r="AU95" s="92" t="s">
        <v>160</v>
      </c>
      <c r="AY95" s="92" t="s">
        <v>159</v>
      </c>
      <c r="BE95" s="187">
        <f t="shared" si="4"/>
        <v>0</v>
      </c>
      <c r="BF95" s="187">
        <f t="shared" si="5"/>
        <v>0</v>
      </c>
      <c r="BG95" s="187">
        <f t="shared" si="6"/>
        <v>0</v>
      </c>
      <c r="BH95" s="187">
        <f t="shared" si="7"/>
        <v>0</v>
      </c>
      <c r="BI95" s="187">
        <f t="shared" si="8"/>
        <v>0</v>
      </c>
      <c r="BJ95" s="92" t="s">
        <v>79</v>
      </c>
      <c r="BK95" s="187">
        <f t="shared" si="9"/>
        <v>0</v>
      </c>
      <c r="BL95" s="92" t="s">
        <v>488</v>
      </c>
      <c r="BM95" s="92" t="s">
        <v>599</v>
      </c>
    </row>
    <row r="96" spans="2:65" s="153" customFormat="1" ht="31.5" customHeight="1">
      <c r="B96" s="103"/>
      <c r="C96" s="231"/>
      <c r="D96" s="231"/>
      <c r="E96" s="232"/>
      <c r="F96" s="233" t="s">
        <v>1190</v>
      </c>
      <c r="G96" s="252"/>
      <c r="H96" s="235"/>
      <c r="I96" s="276"/>
      <c r="J96" s="236"/>
      <c r="K96" s="237"/>
      <c r="L96" s="221"/>
      <c r="M96" s="238"/>
      <c r="N96" s="266"/>
      <c r="O96" s="267"/>
      <c r="P96" s="268"/>
      <c r="Q96" s="268"/>
      <c r="R96" s="268"/>
      <c r="S96" s="268"/>
      <c r="T96" s="186"/>
      <c r="AR96" s="92"/>
      <c r="AT96" s="92"/>
      <c r="AU96" s="92"/>
      <c r="AY96" s="92"/>
      <c r="BE96" s="187"/>
      <c r="BF96" s="187"/>
      <c r="BG96" s="187"/>
      <c r="BH96" s="187"/>
      <c r="BI96" s="187"/>
      <c r="BJ96" s="92"/>
      <c r="BK96" s="187"/>
      <c r="BL96" s="92"/>
      <c r="BM96" s="92"/>
    </row>
    <row r="97" spans="2:65" s="102" customFormat="1" ht="31.5" customHeight="1">
      <c r="B97" s="103"/>
      <c r="C97" s="231" t="s">
        <v>197</v>
      </c>
      <c r="D97" s="231" t="s">
        <v>221</v>
      </c>
      <c r="E97" s="232" t="s">
        <v>600</v>
      </c>
      <c r="F97" s="233" t="s">
        <v>1192</v>
      </c>
      <c r="G97" s="252" t="s">
        <v>510</v>
      </c>
      <c r="H97" s="235">
        <v>6</v>
      </c>
      <c r="I97" s="7"/>
      <c r="J97" s="236">
        <f t="shared" si="0"/>
        <v>0</v>
      </c>
      <c r="K97" s="237" t="s">
        <v>710</v>
      </c>
      <c r="L97" s="221"/>
      <c r="M97" s="238" t="s">
        <v>5</v>
      </c>
      <c r="N97" s="222" t="s">
        <v>42</v>
      </c>
      <c r="O97" s="104"/>
      <c r="P97" s="185">
        <f t="shared" si="1"/>
        <v>0</v>
      </c>
      <c r="Q97" s="185">
        <v>0</v>
      </c>
      <c r="R97" s="185">
        <f t="shared" si="2"/>
        <v>0</v>
      </c>
      <c r="S97" s="185">
        <v>0</v>
      </c>
      <c r="T97" s="186">
        <f t="shared" si="3"/>
        <v>0</v>
      </c>
      <c r="AR97" s="92" t="s">
        <v>593</v>
      </c>
      <c r="AT97" s="92" t="s">
        <v>221</v>
      </c>
      <c r="AU97" s="92" t="s">
        <v>160</v>
      </c>
      <c r="AY97" s="92" t="s">
        <v>159</v>
      </c>
      <c r="BE97" s="187">
        <f t="shared" si="4"/>
        <v>0</v>
      </c>
      <c r="BF97" s="187">
        <f t="shared" si="5"/>
        <v>0</v>
      </c>
      <c r="BG97" s="187">
        <f t="shared" si="6"/>
        <v>0</v>
      </c>
      <c r="BH97" s="187">
        <f t="shared" si="7"/>
        <v>0</v>
      </c>
      <c r="BI97" s="187">
        <f t="shared" si="8"/>
        <v>0</v>
      </c>
      <c r="BJ97" s="92" t="s">
        <v>79</v>
      </c>
      <c r="BK97" s="187">
        <f t="shared" si="9"/>
        <v>0</v>
      </c>
      <c r="BL97" s="92" t="s">
        <v>488</v>
      </c>
      <c r="BM97" s="92" t="s">
        <v>601</v>
      </c>
    </row>
    <row r="98" spans="2:65" s="153" customFormat="1" ht="31.5" customHeight="1">
      <c r="B98" s="103"/>
      <c r="C98" s="231"/>
      <c r="D98" s="231"/>
      <c r="E98" s="232"/>
      <c r="F98" s="233" t="s">
        <v>1190</v>
      </c>
      <c r="G98" s="252"/>
      <c r="H98" s="235"/>
      <c r="I98" s="276"/>
      <c r="J98" s="236"/>
      <c r="K98" s="237"/>
      <c r="L98" s="221"/>
      <c r="M98" s="238"/>
      <c r="N98" s="266"/>
      <c r="O98" s="267"/>
      <c r="P98" s="268"/>
      <c r="Q98" s="268"/>
      <c r="R98" s="268"/>
      <c r="S98" s="268"/>
      <c r="T98" s="186"/>
      <c r="AR98" s="92"/>
      <c r="AT98" s="92"/>
      <c r="AU98" s="92"/>
      <c r="AY98" s="92"/>
      <c r="BE98" s="187"/>
      <c r="BF98" s="187"/>
      <c r="BG98" s="187"/>
      <c r="BH98" s="187"/>
      <c r="BI98" s="187"/>
      <c r="BJ98" s="92"/>
      <c r="BK98" s="187"/>
      <c r="BL98" s="92"/>
      <c r="BM98" s="92"/>
    </row>
    <row r="99" spans="2:65" s="102" customFormat="1" ht="31.5" customHeight="1">
      <c r="B99" s="103"/>
      <c r="C99" s="231" t="s">
        <v>185</v>
      </c>
      <c r="D99" s="231" t="s">
        <v>221</v>
      </c>
      <c r="E99" s="232" t="s">
        <v>602</v>
      </c>
      <c r="F99" s="233" t="s">
        <v>1160</v>
      </c>
      <c r="G99" s="252" t="s">
        <v>510</v>
      </c>
      <c r="H99" s="235">
        <v>2</v>
      </c>
      <c r="I99" s="7"/>
      <c r="J99" s="236">
        <f t="shared" si="0"/>
        <v>0</v>
      </c>
      <c r="K99" s="237" t="s">
        <v>698</v>
      </c>
      <c r="L99" s="221"/>
      <c r="M99" s="238" t="s">
        <v>5</v>
      </c>
      <c r="N99" s="222" t="s">
        <v>42</v>
      </c>
      <c r="O99" s="104"/>
      <c r="P99" s="185">
        <f t="shared" si="1"/>
        <v>0</v>
      </c>
      <c r="Q99" s="185">
        <v>0</v>
      </c>
      <c r="R99" s="185">
        <f t="shared" si="2"/>
        <v>0</v>
      </c>
      <c r="S99" s="185">
        <v>0</v>
      </c>
      <c r="T99" s="186">
        <f t="shared" si="3"/>
        <v>0</v>
      </c>
      <c r="AR99" s="92" t="s">
        <v>593</v>
      </c>
      <c r="AT99" s="92" t="s">
        <v>221</v>
      </c>
      <c r="AU99" s="92" t="s">
        <v>160</v>
      </c>
      <c r="AY99" s="92" t="s">
        <v>159</v>
      </c>
      <c r="BE99" s="187">
        <f t="shared" si="4"/>
        <v>0</v>
      </c>
      <c r="BF99" s="187">
        <f t="shared" si="5"/>
        <v>0</v>
      </c>
      <c r="BG99" s="187">
        <f t="shared" si="6"/>
        <v>0</v>
      </c>
      <c r="BH99" s="187">
        <f t="shared" si="7"/>
        <v>0</v>
      </c>
      <c r="BI99" s="187">
        <f t="shared" si="8"/>
        <v>0</v>
      </c>
      <c r="BJ99" s="92" t="s">
        <v>79</v>
      </c>
      <c r="BK99" s="187">
        <f t="shared" si="9"/>
        <v>0</v>
      </c>
      <c r="BL99" s="92" t="s">
        <v>488</v>
      </c>
      <c r="BM99" s="92" t="s">
        <v>603</v>
      </c>
    </row>
    <row r="100" spans="2:65" s="153" customFormat="1" ht="31.5" customHeight="1">
      <c r="B100" s="103"/>
      <c r="C100" s="231"/>
      <c r="D100" s="231"/>
      <c r="E100" s="232"/>
      <c r="F100" s="233" t="s">
        <v>1190</v>
      </c>
      <c r="G100" s="252"/>
      <c r="H100" s="235"/>
      <c r="I100" s="276"/>
      <c r="J100" s="236"/>
      <c r="K100" s="237"/>
      <c r="L100" s="221"/>
      <c r="M100" s="238"/>
      <c r="N100" s="266"/>
      <c r="O100" s="267"/>
      <c r="P100" s="268"/>
      <c r="Q100" s="268"/>
      <c r="R100" s="268"/>
      <c r="S100" s="268"/>
      <c r="T100" s="186"/>
      <c r="AR100" s="92"/>
      <c r="AT100" s="92"/>
      <c r="AU100" s="92"/>
      <c r="AY100" s="92"/>
      <c r="BE100" s="187"/>
      <c r="BF100" s="187"/>
      <c r="BG100" s="187"/>
      <c r="BH100" s="187"/>
      <c r="BI100" s="187"/>
      <c r="BJ100" s="92"/>
      <c r="BK100" s="187"/>
      <c r="BL100" s="92"/>
      <c r="BM100" s="92"/>
    </row>
    <row r="101" spans="2:65" s="102" customFormat="1" ht="31.5" customHeight="1">
      <c r="B101" s="103"/>
      <c r="C101" s="231" t="s">
        <v>207</v>
      </c>
      <c r="D101" s="231" t="s">
        <v>221</v>
      </c>
      <c r="E101" s="232" t="s">
        <v>604</v>
      </c>
      <c r="F101" s="233" t="s">
        <v>1193</v>
      </c>
      <c r="G101" s="252" t="s">
        <v>510</v>
      </c>
      <c r="H101" s="235">
        <v>1</v>
      </c>
      <c r="I101" s="7"/>
      <c r="J101" s="236">
        <f t="shared" si="0"/>
        <v>0</v>
      </c>
      <c r="K101" s="237" t="s">
        <v>710</v>
      </c>
      <c r="L101" s="221"/>
      <c r="M101" s="238" t="s">
        <v>5</v>
      </c>
      <c r="N101" s="222" t="s">
        <v>42</v>
      </c>
      <c r="O101" s="104"/>
      <c r="P101" s="185">
        <f t="shared" si="1"/>
        <v>0</v>
      </c>
      <c r="Q101" s="185">
        <v>0</v>
      </c>
      <c r="R101" s="185">
        <f t="shared" si="2"/>
        <v>0</v>
      </c>
      <c r="S101" s="185">
        <v>0</v>
      </c>
      <c r="T101" s="186">
        <f t="shared" si="3"/>
        <v>0</v>
      </c>
      <c r="AR101" s="92" t="s">
        <v>593</v>
      </c>
      <c r="AT101" s="92" t="s">
        <v>221</v>
      </c>
      <c r="AU101" s="92" t="s">
        <v>160</v>
      </c>
      <c r="AY101" s="92" t="s">
        <v>159</v>
      </c>
      <c r="BE101" s="187">
        <f t="shared" si="4"/>
        <v>0</v>
      </c>
      <c r="BF101" s="187">
        <f t="shared" si="5"/>
        <v>0</v>
      </c>
      <c r="BG101" s="187">
        <f t="shared" si="6"/>
        <v>0</v>
      </c>
      <c r="BH101" s="187">
        <f t="shared" si="7"/>
        <v>0</v>
      </c>
      <c r="BI101" s="187">
        <f t="shared" si="8"/>
        <v>0</v>
      </c>
      <c r="BJ101" s="92" t="s">
        <v>79</v>
      </c>
      <c r="BK101" s="187">
        <f t="shared" si="9"/>
        <v>0</v>
      </c>
      <c r="BL101" s="92" t="s">
        <v>488</v>
      </c>
      <c r="BM101" s="92" t="s">
        <v>605</v>
      </c>
    </row>
    <row r="102" spans="2:65" s="153" customFormat="1" ht="31.5" customHeight="1">
      <c r="B102" s="103"/>
      <c r="C102" s="231"/>
      <c r="D102" s="231"/>
      <c r="E102" s="232"/>
      <c r="F102" s="233" t="s">
        <v>1190</v>
      </c>
      <c r="G102" s="252"/>
      <c r="H102" s="235"/>
      <c r="I102" s="276"/>
      <c r="J102" s="236"/>
      <c r="K102" s="237"/>
      <c r="L102" s="221"/>
      <c r="M102" s="238"/>
      <c r="N102" s="266"/>
      <c r="O102" s="267"/>
      <c r="P102" s="268"/>
      <c r="Q102" s="268"/>
      <c r="R102" s="268"/>
      <c r="S102" s="268"/>
      <c r="T102" s="186"/>
      <c r="AR102" s="92"/>
      <c r="AT102" s="92"/>
      <c r="AU102" s="92"/>
      <c r="AY102" s="92"/>
      <c r="BE102" s="187"/>
      <c r="BF102" s="187"/>
      <c r="BG102" s="187"/>
      <c r="BH102" s="187"/>
      <c r="BI102" s="187"/>
      <c r="BJ102" s="92"/>
      <c r="BK102" s="187"/>
      <c r="BL102" s="92"/>
      <c r="BM102" s="92"/>
    </row>
    <row r="103" spans="2:65" s="102" customFormat="1" ht="22.5" customHeight="1">
      <c r="B103" s="103"/>
      <c r="C103" s="231" t="s">
        <v>211</v>
      </c>
      <c r="D103" s="231" t="s">
        <v>221</v>
      </c>
      <c r="E103" s="232" t="s">
        <v>606</v>
      </c>
      <c r="F103" s="233" t="s">
        <v>1153</v>
      </c>
      <c r="G103" s="252" t="s">
        <v>510</v>
      </c>
      <c r="H103" s="235">
        <v>2</v>
      </c>
      <c r="I103" s="7"/>
      <c r="J103" s="236">
        <f t="shared" si="0"/>
        <v>0</v>
      </c>
      <c r="K103" s="237" t="s">
        <v>698</v>
      </c>
      <c r="L103" s="221"/>
      <c r="M103" s="238" t="s">
        <v>5</v>
      </c>
      <c r="N103" s="222" t="s">
        <v>42</v>
      </c>
      <c r="O103" s="104"/>
      <c r="P103" s="185">
        <f t="shared" si="1"/>
        <v>0</v>
      </c>
      <c r="Q103" s="185">
        <v>0</v>
      </c>
      <c r="R103" s="185">
        <f t="shared" si="2"/>
        <v>0</v>
      </c>
      <c r="S103" s="185">
        <v>0</v>
      </c>
      <c r="T103" s="186">
        <f t="shared" si="3"/>
        <v>0</v>
      </c>
      <c r="AR103" s="92" t="s">
        <v>593</v>
      </c>
      <c r="AT103" s="92" t="s">
        <v>221</v>
      </c>
      <c r="AU103" s="92" t="s">
        <v>160</v>
      </c>
      <c r="AY103" s="92" t="s">
        <v>159</v>
      </c>
      <c r="BE103" s="187">
        <f t="shared" si="4"/>
        <v>0</v>
      </c>
      <c r="BF103" s="187">
        <f t="shared" si="5"/>
        <v>0</v>
      </c>
      <c r="BG103" s="187">
        <f t="shared" si="6"/>
        <v>0</v>
      </c>
      <c r="BH103" s="187">
        <f t="shared" si="7"/>
        <v>0</v>
      </c>
      <c r="BI103" s="187">
        <f t="shared" si="8"/>
        <v>0</v>
      </c>
      <c r="BJ103" s="92" t="s">
        <v>79</v>
      </c>
      <c r="BK103" s="187">
        <f t="shared" si="9"/>
        <v>0</v>
      </c>
      <c r="BL103" s="92" t="s">
        <v>488</v>
      </c>
      <c r="BM103" s="92" t="s">
        <v>607</v>
      </c>
    </row>
    <row r="104" spans="2:65" s="153" customFormat="1" ht="22.5" customHeight="1">
      <c r="B104" s="103"/>
      <c r="C104" s="231"/>
      <c r="D104" s="231"/>
      <c r="E104" s="232"/>
      <c r="F104" s="233" t="s">
        <v>1190</v>
      </c>
      <c r="G104" s="252"/>
      <c r="H104" s="235"/>
      <c r="I104" s="276"/>
      <c r="J104" s="236"/>
      <c r="K104" s="237"/>
      <c r="L104" s="221"/>
      <c r="M104" s="238"/>
      <c r="N104" s="266"/>
      <c r="O104" s="267"/>
      <c r="P104" s="268"/>
      <c r="Q104" s="268"/>
      <c r="R104" s="268"/>
      <c r="S104" s="268"/>
      <c r="T104" s="186"/>
      <c r="AR104" s="92"/>
      <c r="AT104" s="92"/>
      <c r="AU104" s="92"/>
      <c r="AY104" s="92"/>
      <c r="BE104" s="187"/>
      <c r="BF104" s="187"/>
      <c r="BG104" s="187"/>
      <c r="BH104" s="187"/>
      <c r="BI104" s="187"/>
      <c r="BJ104" s="92"/>
      <c r="BK104" s="187"/>
      <c r="BL104" s="92"/>
      <c r="BM104" s="92"/>
    </row>
    <row r="105" spans="2:65" s="102" customFormat="1" ht="22.5" customHeight="1">
      <c r="B105" s="103"/>
      <c r="C105" s="231" t="s">
        <v>215</v>
      </c>
      <c r="D105" s="231" t="s">
        <v>221</v>
      </c>
      <c r="E105" s="232" t="s">
        <v>608</v>
      </c>
      <c r="F105" s="233" t="s">
        <v>1154</v>
      </c>
      <c r="G105" s="252" t="s">
        <v>510</v>
      </c>
      <c r="H105" s="235">
        <v>2</v>
      </c>
      <c r="I105" s="7"/>
      <c r="J105" s="236">
        <f t="shared" si="0"/>
        <v>0</v>
      </c>
      <c r="K105" s="237" t="s">
        <v>698</v>
      </c>
      <c r="L105" s="221"/>
      <c r="M105" s="238" t="s">
        <v>5</v>
      </c>
      <c r="N105" s="222" t="s">
        <v>42</v>
      </c>
      <c r="O105" s="104"/>
      <c r="P105" s="185">
        <f t="shared" si="1"/>
        <v>0</v>
      </c>
      <c r="Q105" s="185">
        <v>0</v>
      </c>
      <c r="R105" s="185">
        <f t="shared" si="2"/>
        <v>0</v>
      </c>
      <c r="S105" s="185">
        <v>0</v>
      </c>
      <c r="T105" s="186">
        <f t="shared" si="3"/>
        <v>0</v>
      </c>
      <c r="AR105" s="92" t="s">
        <v>593</v>
      </c>
      <c r="AT105" s="92" t="s">
        <v>221</v>
      </c>
      <c r="AU105" s="92" t="s">
        <v>160</v>
      </c>
      <c r="AY105" s="92" t="s">
        <v>159</v>
      </c>
      <c r="BE105" s="187">
        <f t="shared" si="4"/>
        <v>0</v>
      </c>
      <c r="BF105" s="187">
        <f t="shared" si="5"/>
        <v>0</v>
      </c>
      <c r="BG105" s="187">
        <f t="shared" si="6"/>
        <v>0</v>
      </c>
      <c r="BH105" s="187">
        <f t="shared" si="7"/>
        <v>0</v>
      </c>
      <c r="BI105" s="187">
        <f t="shared" si="8"/>
        <v>0</v>
      </c>
      <c r="BJ105" s="92" t="s">
        <v>79</v>
      </c>
      <c r="BK105" s="187">
        <f t="shared" si="9"/>
        <v>0</v>
      </c>
      <c r="BL105" s="92" t="s">
        <v>488</v>
      </c>
      <c r="BM105" s="92" t="s">
        <v>609</v>
      </c>
    </row>
    <row r="106" spans="2:65" s="153" customFormat="1" ht="22.5" customHeight="1">
      <c r="B106" s="103"/>
      <c r="C106" s="231"/>
      <c r="D106" s="231"/>
      <c r="E106" s="232"/>
      <c r="F106" s="233" t="s">
        <v>1190</v>
      </c>
      <c r="G106" s="252"/>
      <c r="H106" s="235"/>
      <c r="I106" s="276"/>
      <c r="J106" s="236"/>
      <c r="K106" s="237"/>
      <c r="L106" s="221"/>
      <c r="M106" s="238"/>
      <c r="N106" s="266"/>
      <c r="O106" s="267"/>
      <c r="P106" s="268"/>
      <c r="Q106" s="268"/>
      <c r="R106" s="268"/>
      <c r="S106" s="268"/>
      <c r="T106" s="186"/>
      <c r="AR106" s="92"/>
      <c r="AT106" s="92"/>
      <c r="AU106" s="92"/>
      <c r="AY106" s="92"/>
      <c r="BE106" s="187"/>
      <c r="BF106" s="187"/>
      <c r="BG106" s="187"/>
      <c r="BH106" s="187"/>
      <c r="BI106" s="187"/>
      <c r="BJ106" s="92"/>
      <c r="BK106" s="187"/>
      <c r="BL106" s="92"/>
      <c r="BM106" s="92"/>
    </row>
    <row r="107" spans="2:65" s="102" customFormat="1" ht="22.5" customHeight="1">
      <c r="B107" s="103"/>
      <c r="C107" s="231" t="s">
        <v>220</v>
      </c>
      <c r="D107" s="231" t="s">
        <v>221</v>
      </c>
      <c r="E107" s="232" t="s">
        <v>610</v>
      </c>
      <c r="F107" s="233" t="s">
        <v>1194</v>
      </c>
      <c r="G107" s="252" t="s">
        <v>510</v>
      </c>
      <c r="H107" s="235">
        <v>3</v>
      </c>
      <c r="I107" s="7"/>
      <c r="J107" s="236">
        <f t="shared" si="0"/>
        <v>0</v>
      </c>
      <c r="K107" s="237" t="s">
        <v>698</v>
      </c>
      <c r="L107" s="221"/>
      <c r="M107" s="238" t="s">
        <v>5</v>
      </c>
      <c r="N107" s="222" t="s">
        <v>42</v>
      </c>
      <c r="O107" s="104"/>
      <c r="P107" s="185">
        <f t="shared" si="1"/>
        <v>0</v>
      </c>
      <c r="Q107" s="185">
        <v>0</v>
      </c>
      <c r="R107" s="185">
        <f t="shared" si="2"/>
        <v>0</v>
      </c>
      <c r="S107" s="185">
        <v>0</v>
      </c>
      <c r="T107" s="186">
        <f t="shared" si="3"/>
        <v>0</v>
      </c>
      <c r="AR107" s="92" t="s">
        <v>593</v>
      </c>
      <c r="AT107" s="92" t="s">
        <v>221</v>
      </c>
      <c r="AU107" s="92" t="s">
        <v>160</v>
      </c>
      <c r="AY107" s="92" t="s">
        <v>159</v>
      </c>
      <c r="BE107" s="187">
        <f t="shared" si="4"/>
        <v>0</v>
      </c>
      <c r="BF107" s="187">
        <f t="shared" si="5"/>
        <v>0</v>
      </c>
      <c r="BG107" s="187">
        <f t="shared" si="6"/>
        <v>0</v>
      </c>
      <c r="BH107" s="187">
        <f t="shared" si="7"/>
        <v>0</v>
      </c>
      <c r="BI107" s="187">
        <f t="shared" si="8"/>
        <v>0</v>
      </c>
      <c r="BJ107" s="92" t="s">
        <v>79</v>
      </c>
      <c r="BK107" s="187">
        <f t="shared" si="9"/>
        <v>0</v>
      </c>
      <c r="BL107" s="92" t="s">
        <v>488</v>
      </c>
      <c r="BM107" s="92" t="s">
        <v>611</v>
      </c>
    </row>
    <row r="108" spans="2:65" s="153" customFormat="1" ht="22.5" customHeight="1">
      <c r="B108" s="103"/>
      <c r="C108" s="231"/>
      <c r="D108" s="231"/>
      <c r="E108" s="232"/>
      <c r="F108" s="233" t="s">
        <v>1190</v>
      </c>
      <c r="G108" s="252"/>
      <c r="H108" s="235"/>
      <c r="I108" s="276"/>
      <c r="J108" s="236"/>
      <c r="K108" s="237"/>
      <c r="L108" s="221"/>
      <c r="M108" s="238"/>
      <c r="N108" s="266"/>
      <c r="O108" s="267"/>
      <c r="P108" s="268"/>
      <c r="Q108" s="268"/>
      <c r="R108" s="268"/>
      <c r="S108" s="268"/>
      <c r="T108" s="186"/>
      <c r="AR108" s="92"/>
      <c r="AT108" s="92"/>
      <c r="AU108" s="92"/>
      <c r="AY108" s="92"/>
      <c r="BE108" s="187"/>
      <c r="BF108" s="187"/>
      <c r="BG108" s="187"/>
      <c r="BH108" s="187"/>
      <c r="BI108" s="187"/>
      <c r="BJ108" s="92"/>
      <c r="BK108" s="187"/>
      <c r="BL108" s="92"/>
      <c r="BM108" s="92"/>
    </row>
    <row r="109" spans="2:65" s="102" customFormat="1" ht="31.5" customHeight="1">
      <c r="B109" s="103"/>
      <c r="C109" s="231" t="s">
        <v>226</v>
      </c>
      <c r="D109" s="231" t="s">
        <v>221</v>
      </c>
      <c r="E109" s="232" t="s">
        <v>518</v>
      </c>
      <c r="F109" s="233" t="s">
        <v>1156</v>
      </c>
      <c r="G109" s="252" t="s">
        <v>510</v>
      </c>
      <c r="H109" s="235">
        <v>26</v>
      </c>
      <c r="I109" s="7"/>
      <c r="J109" s="236">
        <f t="shared" si="0"/>
        <v>0</v>
      </c>
      <c r="K109" s="237" t="s">
        <v>710</v>
      </c>
      <c r="L109" s="221"/>
      <c r="M109" s="238" t="s">
        <v>5</v>
      </c>
      <c r="N109" s="222" t="s">
        <v>42</v>
      </c>
      <c r="O109" s="104"/>
      <c r="P109" s="185">
        <f t="shared" si="1"/>
        <v>0</v>
      </c>
      <c r="Q109" s="185">
        <v>0</v>
      </c>
      <c r="R109" s="185">
        <f t="shared" si="2"/>
        <v>0</v>
      </c>
      <c r="S109" s="185">
        <v>0</v>
      </c>
      <c r="T109" s="186">
        <f t="shared" si="3"/>
        <v>0</v>
      </c>
      <c r="AR109" s="92" t="s">
        <v>593</v>
      </c>
      <c r="AT109" s="92" t="s">
        <v>221</v>
      </c>
      <c r="AU109" s="92" t="s">
        <v>160</v>
      </c>
      <c r="AY109" s="92" t="s">
        <v>159</v>
      </c>
      <c r="BE109" s="187">
        <f t="shared" si="4"/>
        <v>0</v>
      </c>
      <c r="BF109" s="187">
        <f t="shared" si="5"/>
        <v>0</v>
      </c>
      <c r="BG109" s="187">
        <f t="shared" si="6"/>
        <v>0</v>
      </c>
      <c r="BH109" s="187">
        <f t="shared" si="7"/>
        <v>0</v>
      </c>
      <c r="BI109" s="187">
        <f t="shared" si="8"/>
        <v>0</v>
      </c>
      <c r="BJ109" s="92" t="s">
        <v>79</v>
      </c>
      <c r="BK109" s="187">
        <f t="shared" si="9"/>
        <v>0</v>
      </c>
      <c r="BL109" s="92" t="s">
        <v>488</v>
      </c>
      <c r="BM109" s="92" t="s">
        <v>612</v>
      </c>
    </row>
    <row r="110" spans="2:65" s="153" customFormat="1" ht="31.5" customHeight="1">
      <c r="B110" s="103"/>
      <c r="C110" s="231"/>
      <c r="D110" s="231"/>
      <c r="E110" s="232"/>
      <c r="F110" s="233" t="s">
        <v>1190</v>
      </c>
      <c r="G110" s="252"/>
      <c r="H110" s="235"/>
      <c r="I110" s="276"/>
      <c r="J110" s="236"/>
      <c r="K110" s="237"/>
      <c r="L110" s="221"/>
      <c r="M110" s="238"/>
      <c r="N110" s="266"/>
      <c r="O110" s="267"/>
      <c r="P110" s="268"/>
      <c r="Q110" s="268"/>
      <c r="R110" s="268"/>
      <c r="S110" s="268"/>
      <c r="T110" s="186"/>
      <c r="AR110" s="92"/>
      <c r="AT110" s="92"/>
      <c r="AU110" s="92"/>
      <c r="AY110" s="92"/>
      <c r="BE110" s="187"/>
      <c r="BF110" s="187"/>
      <c r="BG110" s="187"/>
      <c r="BH110" s="187"/>
      <c r="BI110" s="187"/>
      <c r="BJ110" s="92"/>
      <c r="BK110" s="187"/>
      <c r="BL110" s="92"/>
      <c r="BM110" s="92"/>
    </row>
    <row r="111" spans="2:65" s="102" customFormat="1" ht="31.5" customHeight="1">
      <c r="B111" s="103"/>
      <c r="C111" s="231" t="s">
        <v>230</v>
      </c>
      <c r="D111" s="231" t="s">
        <v>221</v>
      </c>
      <c r="E111" s="232" t="s">
        <v>613</v>
      </c>
      <c r="F111" s="233" t="s">
        <v>1195</v>
      </c>
      <c r="G111" s="252" t="s">
        <v>510</v>
      </c>
      <c r="H111" s="235">
        <v>1</v>
      </c>
      <c r="I111" s="7"/>
      <c r="J111" s="236">
        <f t="shared" si="0"/>
        <v>0</v>
      </c>
      <c r="K111" s="237" t="s">
        <v>710</v>
      </c>
      <c r="L111" s="221"/>
      <c r="M111" s="238" t="s">
        <v>5</v>
      </c>
      <c r="N111" s="222" t="s">
        <v>42</v>
      </c>
      <c r="O111" s="104"/>
      <c r="P111" s="185">
        <f t="shared" si="1"/>
        <v>0</v>
      </c>
      <c r="Q111" s="185">
        <v>0</v>
      </c>
      <c r="R111" s="185">
        <f t="shared" si="2"/>
        <v>0</v>
      </c>
      <c r="S111" s="185">
        <v>0</v>
      </c>
      <c r="T111" s="186">
        <f t="shared" si="3"/>
        <v>0</v>
      </c>
      <c r="AR111" s="92" t="s">
        <v>593</v>
      </c>
      <c r="AT111" s="92" t="s">
        <v>221</v>
      </c>
      <c r="AU111" s="92" t="s">
        <v>160</v>
      </c>
      <c r="AY111" s="92" t="s">
        <v>159</v>
      </c>
      <c r="BE111" s="187">
        <f t="shared" si="4"/>
        <v>0</v>
      </c>
      <c r="BF111" s="187">
        <f t="shared" si="5"/>
        <v>0</v>
      </c>
      <c r="BG111" s="187">
        <f t="shared" si="6"/>
        <v>0</v>
      </c>
      <c r="BH111" s="187">
        <f t="shared" si="7"/>
        <v>0</v>
      </c>
      <c r="BI111" s="187">
        <f t="shared" si="8"/>
        <v>0</v>
      </c>
      <c r="BJ111" s="92" t="s">
        <v>79</v>
      </c>
      <c r="BK111" s="187">
        <f t="shared" si="9"/>
        <v>0</v>
      </c>
      <c r="BL111" s="92" t="s">
        <v>488</v>
      </c>
      <c r="BM111" s="92" t="s">
        <v>614</v>
      </c>
    </row>
    <row r="112" spans="2:65" s="153" customFormat="1" ht="31.5" customHeight="1">
      <c r="B112" s="103"/>
      <c r="C112" s="231"/>
      <c r="D112" s="231"/>
      <c r="E112" s="232"/>
      <c r="F112" s="233" t="s">
        <v>1190</v>
      </c>
      <c r="G112" s="252"/>
      <c r="H112" s="235"/>
      <c r="I112" s="276"/>
      <c r="J112" s="236"/>
      <c r="K112" s="237"/>
      <c r="L112" s="221"/>
      <c r="M112" s="238"/>
      <c r="N112" s="266"/>
      <c r="O112" s="267"/>
      <c r="P112" s="268"/>
      <c r="Q112" s="268"/>
      <c r="R112" s="268"/>
      <c r="S112" s="268"/>
      <c r="T112" s="186"/>
      <c r="AR112" s="92"/>
      <c r="AT112" s="92"/>
      <c r="AU112" s="92"/>
      <c r="AY112" s="92"/>
      <c r="BE112" s="187"/>
      <c r="BF112" s="187"/>
      <c r="BG112" s="187"/>
      <c r="BH112" s="187"/>
      <c r="BI112" s="187"/>
      <c r="BJ112" s="92"/>
      <c r="BK112" s="187"/>
      <c r="BL112" s="92"/>
      <c r="BM112" s="92"/>
    </row>
    <row r="113" spans="2:65" s="102" customFormat="1" ht="31.5" customHeight="1">
      <c r="B113" s="103"/>
      <c r="C113" s="231" t="s">
        <v>236</v>
      </c>
      <c r="D113" s="231" t="s">
        <v>221</v>
      </c>
      <c r="E113" s="232" t="s">
        <v>615</v>
      </c>
      <c r="F113" s="233" t="s">
        <v>1196</v>
      </c>
      <c r="G113" s="252" t="s">
        <v>510</v>
      </c>
      <c r="H113" s="235">
        <v>3</v>
      </c>
      <c r="I113" s="7"/>
      <c r="J113" s="236">
        <f t="shared" si="0"/>
        <v>0</v>
      </c>
      <c r="K113" s="237" t="s">
        <v>710</v>
      </c>
      <c r="L113" s="221"/>
      <c r="M113" s="238" t="s">
        <v>5</v>
      </c>
      <c r="N113" s="222" t="s">
        <v>42</v>
      </c>
      <c r="O113" s="104"/>
      <c r="P113" s="185">
        <f t="shared" si="1"/>
        <v>0</v>
      </c>
      <c r="Q113" s="185">
        <v>0</v>
      </c>
      <c r="R113" s="185">
        <f t="shared" si="2"/>
        <v>0</v>
      </c>
      <c r="S113" s="185">
        <v>0</v>
      </c>
      <c r="T113" s="186">
        <f t="shared" si="3"/>
        <v>0</v>
      </c>
      <c r="AR113" s="92" t="s">
        <v>593</v>
      </c>
      <c r="AT113" s="92" t="s">
        <v>221</v>
      </c>
      <c r="AU113" s="92" t="s">
        <v>160</v>
      </c>
      <c r="AY113" s="92" t="s">
        <v>159</v>
      </c>
      <c r="BE113" s="187">
        <f t="shared" si="4"/>
        <v>0</v>
      </c>
      <c r="BF113" s="187">
        <f t="shared" si="5"/>
        <v>0</v>
      </c>
      <c r="BG113" s="187">
        <f t="shared" si="6"/>
        <v>0</v>
      </c>
      <c r="BH113" s="187">
        <f t="shared" si="7"/>
        <v>0</v>
      </c>
      <c r="BI113" s="187">
        <f t="shared" si="8"/>
        <v>0</v>
      </c>
      <c r="BJ113" s="92" t="s">
        <v>79</v>
      </c>
      <c r="BK113" s="187">
        <f t="shared" si="9"/>
        <v>0</v>
      </c>
      <c r="BL113" s="92" t="s">
        <v>488</v>
      </c>
      <c r="BM113" s="92" t="s">
        <v>616</v>
      </c>
    </row>
    <row r="114" spans="2:65" s="153" customFormat="1" ht="31.5" customHeight="1">
      <c r="B114" s="103"/>
      <c r="C114" s="231"/>
      <c r="D114" s="231"/>
      <c r="E114" s="232"/>
      <c r="F114" s="233" t="s">
        <v>1190</v>
      </c>
      <c r="G114" s="252"/>
      <c r="H114" s="235"/>
      <c r="I114" s="276"/>
      <c r="J114" s="236"/>
      <c r="K114" s="237"/>
      <c r="L114" s="221"/>
      <c r="M114" s="238"/>
      <c r="N114" s="266"/>
      <c r="O114" s="267"/>
      <c r="P114" s="268"/>
      <c r="Q114" s="268"/>
      <c r="R114" s="268"/>
      <c r="S114" s="268"/>
      <c r="T114" s="186"/>
      <c r="AR114" s="92"/>
      <c r="AT114" s="92"/>
      <c r="AU114" s="92"/>
      <c r="AY114" s="92"/>
      <c r="BE114" s="187"/>
      <c r="BF114" s="187"/>
      <c r="BG114" s="187"/>
      <c r="BH114" s="187"/>
      <c r="BI114" s="187"/>
      <c r="BJ114" s="92"/>
      <c r="BK114" s="187"/>
      <c r="BL114" s="92"/>
      <c r="BM114" s="92"/>
    </row>
    <row r="115" spans="2:65" s="102" customFormat="1" ht="31.5" customHeight="1">
      <c r="B115" s="103"/>
      <c r="C115" s="231" t="s">
        <v>242</v>
      </c>
      <c r="D115" s="231" t="s">
        <v>221</v>
      </c>
      <c r="E115" s="232" t="s">
        <v>617</v>
      </c>
      <c r="F115" s="233" t="s">
        <v>1197</v>
      </c>
      <c r="G115" s="252" t="s">
        <v>510</v>
      </c>
      <c r="H115" s="235">
        <v>10</v>
      </c>
      <c r="I115" s="7"/>
      <c r="J115" s="236">
        <f t="shared" si="0"/>
        <v>0</v>
      </c>
      <c r="K115" s="237" t="s">
        <v>710</v>
      </c>
      <c r="L115" s="221"/>
      <c r="M115" s="238" t="s">
        <v>5</v>
      </c>
      <c r="N115" s="222" t="s">
        <v>42</v>
      </c>
      <c r="O115" s="104"/>
      <c r="P115" s="185">
        <f t="shared" si="1"/>
        <v>0</v>
      </c>
      <c r="Q115" s="185">
        <v>0</v>
      </c>
      <c r="R115" s="185">
        <f t="shared" si="2"/>
        <v>0</v>
      </c>
      <c r="S115" s="185">
        <v>0</v>
      </c>
      <c r="T115" s="186">
        <f t="shared" si="3"/>
        <v>0</v>
      </c>
      <c r="AR115" s="92" t="s">
        <v>593</v>
      </c>
      <c r="AT115" s="92" t="s">
        <v>221</v>
      </c>
      <c r="AU115" s="92" t="s">
        <v>160</v>
      </c>
      <c r="AY115" s="92" t="s">
        <v>159</v>
      </c>
      <c r="BE115" s="187">
        <f t="shared" si="4"/>
        <v>0</v>
      </c>
      <c r="BF115" s="187">
        <f t="shared" si="5"/>
        <v>0</v>
      </c>
      <c r="BG115" s="187">
        <f t="shared" si="6"/>
        <v>0</v>
      </c>
      <c r="BH115" s="187">
        <f t="shared" si="7"/>
        <v>0</v>
      </c>
      <c r="BI115" s="187">
        <f t="shared" si="8"/>
        <v>0</v>
      </c>
      <c r="BJ115" s="92" t="s">
        <v>79</v>
      </c>
      <c r="BK115" s="187">
        <f t="shared" si="9"/>
        <v>0</v>
      </c>
      <c r="BL115" s="92" t="s">
        <v>488</v>
      </c>
      <c r="BM115" s="92" t="s">
        <v>618</v>
      </c>
    </row>
    <row r="116" spans="2:65" s="153" customFormat="1" ht="31.5" customHeight="1">
      <c r="B116" s="103"/>
      <c r="C116" s="231"/>
      <c r="D116" s="231"/>
      <c r="E116" s="232"/>
      <c r="F116" s="233" t="s">
        <v>1190</v>
      </c>
      <c r="G116" s="252"/>
      <c r="H116" s="235"/>
      <c r="I116" s="276"/>
      <c r="J116" s="236"/>
      <c r="K116" s="237"/>
      <c r="L116" s="221"/>
      <c r="M116" s="238"/>
      <c r="N116" s="266"/>
      <c r="O116" s="267"/>
      <c r="P116" s="268"/>
      <c r="Q116" s="268"/>
      <c r="R116" s="268"/>
      <c r="S116" s="268"/>
      <c r="T116" s="186"/>
      <c r="AR116" s="92"/>
      <c r="AT116" s="92"/>
      <c r="AU116" s="92"/>
      <c r="AY116" s="92"/>
      <c r="BE116" s="187"/>
      <c r="BF116" s="187"/>
      <c r="BG116" s="187"/>
      <c r="BH116" s="187"/>
      <c r="BI116" s="187"/>
      <c r="BJ116" s="92"/>
      <c r="BK116" s="187"/>
      <c r="BL116" s="92"/>
      <c r="BM116" s="92"/>
    </row>
    <row r="117" spans="2:65" s="102" customFormat="1" ht="31.5" customHeight="1">
      <c r="B117" s="103"/>
      <c r="C117" s="231" t="s">
        <v>11</v>
      </c>
      <c r="D117" s="231" t="s">
        <v>221</v>
      </c>
      <c r="E117" s="232" t="s">
        <v>619</v>
      </c>
      <c r="F117" s="233" t="s">
        <v>1198</v>
      </c>
      <c r="G117" s="252" t="s">
        <v>510</v>
      </c>
      <c r="H117" s="235">
        <v>1</v>
      </c>
      <c r="I117" s="7"/>
      <c r="J117" s="236">
        <f t="shared" si="0"/>
        <v>0</v>
      </c>
      <c r="K117" s="237" t="s">
        <v>710</v>
      </c>
      <c r="L117" s="221"/>
      <c r="M117" s="238" t="s">
        <v>5</v>
      </c>
      <c r="N117" s="222" t="s">
        <v>42</v>
      </c>
      <c r="O117" s="104"/>
      <c r="P117" s="185">
        <f t="shared" si="1"/>
        <v>0</v>
      </c>
      <c r="Q117" s="185">
        <v>0</v>
      </c>
      <c r="R117" s="185">
        <f t="shared" si="2"/>
        <v>0</v>
      </c>
      <c r="S117" s="185">
        <v>0</v>
      </c>
      <c r="T117" s="186">
        <f t="shared" si="3"/>
        <v>0</v>
      </c>
      <c r="AR117" s="92" t="s">
        <v>593</v>
      </c>
      <c r="AT117" s="92" t="s">
        <v>221</v>
      </c>
      <c r="AU117" s="92" t="s">
        <v>160</v>
      </c>
      <c r="AY117" s="92" t="s">
        <v>159</v>
      </c>
      <c r="BE117" s="187">
        <f t="shared" si="4"/>
        <v>0</v>
      </c>
      <c r="BF117" s="187">
        <f t="shared" si="5"/>
        <v>0</v>
      </c>
      <c r="BG117" s="187">
        <f t="shared" si="6"/>
        <v>0</v>
      </c>
      <c r="BH117" s="187">
        <f t="shared" si="7"/>
        <v>0</v>
      </c>
      <c r="BI117" s="187">
        <f t="shared" si="8"/>
        <v>0</v>
      </c>
      <c r="BJ117" s="92" t="s">
        <v>79</v>
      </c>
      <c r="BK117" s="187">
        <f t="shared" si="9"/>
        <v>0</v>
      </c>
      <c r="BL117" s="92" t="s">
        <v>488</v>
      </c>
      <c r="BM117" s="92" t="s">
        <v>620</v>
      </c>
    </row>
    <row r="118" spans="2:65" s="153" customFormat="1" ht="31.5" customHeight="1">
      <c r="B118" s="103"/>
      <c r="C118" s="231"/>
      <c r="D118" s="231"/>
      <c r="E118" s="232"/>
      <c r="F118" s="233" t="s">
        <v>1190</v>
      </c>
      <c r="G118" s="252"/>
      <c r="H118" s="235"/>
      <c r="I118" s="276"/>
      <c r="J118" s="236"/>
      <c r="K118" s="237"/>
      <c r="L118" s="221"/>
      <c r="M118" s="238"/>
      <c r="N118" s="266"/>
      <c r="O118" s="267"/>
      <c r="P118" s="268"/>
      <c r="Q118" s="268"/>
      <c r="R118" s="268"/>
      <c r="S118" s="268"/>
      <c r="T118" s="186"/>
      <c r="AR118" s="92"/>
      <c r="AT118" s="92"/>
      <c r="AU118" s="92"/>
      <c r="AY118" s="92"/>
      <c r="BE118" s="187"/>
      <c r="BF118" s="187"/>
      <c r="BG118" s="187"/>
      <c r="BH118" s="187"/>
      <c r="BI118" s="187"/>
      <c r="BJ118" s="92"/>
      <c r="BK118" s="187"/>
      <c r="BL118" s="92"/>
      <c r="BM118" s="92"/>
    </row>
    <row r="119" spans="2:65" s="102" customFormat="1" ht="31.5" customHeight="1">
      <c r="B119" s="103"/>
      <c r="C119" s="231" t="s">
        <v>252</v>
      </c>
      <c r="D119" s="231" t="s">
        <v>221</v>
      </c>
      <c r="E119" s="232" t="s">
        <v>520</v>
      </c>
      <c r="F119" s="233" t="s">
        <v>1157</v>
      </c>
      <c r="G119" s="252" t="s">
        <v>510</v>
      </c>
      <c r="H119" s="235">
        <v>1</v>
      </c>
      <c r="I119" s="7"/>
      <c r="J119" s="236">
        <f t="shared" si="0"/>
        <v>0</v>
      </c>
      <c r="K119" s="237" t="s">
        <v>710</v>
      </c>
      <c r="L119" s="221"/>
      <c r="M119" s="238" t="s">
        <v>5</v>
      </c>
      <c r="N119" s="222" t="s">
        <v>42</v>
      </c>
      <c r="O119" s="104"/>
      <c r="P119" s="185">
        <f t="shared" si="1"/>
        <v>0</v>
      </c>
      <c r="Q119" s="185">
        <v>0</v>
      </c>
      <c r="R119" s="185">
        <f t="shared" si="2"/>
        <v>0</v>
      </c>
      <c r="S119" s="185">
        <v>0</v>
      </c>
      <c r="T119" s="186">
        <f t="shared" si="3"/>
        <v>0</v>
      </c>
      <c r="AR119" s="92" t="s">
        <v>593</v>
      </c>
      <c r="AT119" s="92" t="s">
        <v>221</v>
      </c>
      <c r="AU119" s="92" t="s">
        <v>160</v>
      </c>
      <c r="AY119" s="92" t="s">
        <v>159</v>
      </c>
      <c r="BE119" s="187">
        <f t="shared" si="4"/>
        <v>0</v>
      </c>
      <c r="BF119" s="187">
        <f t="shared" si="5"/>
        <v>0</v>
      </c>
      <c r="BG119" s="187">
        <f t="shared" si="6"/>
        <v>0</v>
      </c>
      <c r="BH119" s="187">
        <f t="shared" si="7"/>
        <v>0</v>
      </c>
      <c r="BI119" s="187">
        <f t="shared" si="8"/>
        <v>0</v>
      </c>
      <c r="BJ119" s="92" t="s">
        <v>79</v>
      </c>
      <c r="BK119" s="187">
        <f t="shared" si="9"/>
        <v>0</v>
      </c>
      <c r="BL119" s="92" t="s">
        <v>488</v>
      </c>
      <c r="BM119" s="92" t="s">
        <v>621</v>
      </c>
    </row>
    <row r="120" spans="2:65" s="153" customFormat="1" ht="31.5" customHeight="1">
      <c r="B120" s="103"/>
      <c r="C120" s="231"/>
      <c r="D120" s="231"/>
      <c r="E120" s="232"/>
      <c r="F120" s="233" t="s">
        <v>1190</v>
      </c>
      <c r="G120" s="252"/>
      <c r="H120" s="235"/>
      <c r="I120" s="276"/>
      <c r="J120" s="236"/>
      <c r="K120" s="237"/>
      <c r="L120" s="221"/>
      <c r="M120" s="238"/>
      <c r="N120" s="266"/>
      <c r="O120" s="267"/>
      <c r="P120" s="268"/>
      <c r="Q120" s="268"/>
      <c r="R120" s="268"/>
      <c r="S120" s="268"/>
      <c r="T120" s="186"/>
      <c r="AR120" s="92"/>
      <c r="AT120" s="92"/>
      <c r="AU120" s="92"/>
      <c r="AY120" s="92"/>
      <c r="BE120" s="187"/>
      <c r="BF120" s="187"/>
      <c r="BG120" s="187"/>
      <c r="BH120" s="187"/>
      <c r="BI120" s="187"/>
      <c r="BJ120" s="92"/>
      <c r="BK120" s="187"/>
      <c r="BL120" s="92"/>
      <c r="BM120" s="92"/>
    </row>
    <row r="121" spans="2:65" s="102" customFormat="1" ht="31.5" customHeight="1">
      <c r="B121" s="103"/>
      <c r="C121" s="231" t="s">
        <v>257</v>
      </c>
      <c r="D121" s="231" t="s">
        <v>221</v>
      </c>
      <c r="E121" s="232" t="s">
        <v>622</v>
      </c>
      <c r="F121" s="233" t="s">
        <v>1199</v>
      </c>
      <c r="G121" s="252" t="s">
        <v>510</v>
      </c>
      <c r="H121" s="235">
        <v>1</v>
      </c>
      <c r="I121" s="7"/>
      <c r="J121" s="236">
        <f t="shared" si="0"/>
        <v>0</v>
      </c>
      <c r="K121" s="237" t="s">
        <v>710</v>
      </c>
      <c r="L121" s="221"/>
      <c r="M121" s="238" t="s">
        <v>5</v>
      </c>
      <c r="N121" s="222" t="s">
        <v>42</v>
      </c>
      <c r="O121" s="104"/>
      <c r="P121" s="185">
        <f t="shared" si="1"/>
        <v>0</v>
      </c>
      <c r="Q121" s="185">
        <v>0</v>
      </c>
      <c r="R121" s="185">
        <f t="shared" si="2"/>
        <v>0</v>
      </c>
      <c r="S121" s="185">
        <v>0</v>
      </c>
      <c r="T121" s="186">
        <f t="shared" si="3"/>
        <v>0</v>
      </c>
      <c r="AR121" s="92" t="s">
        <v>593</v>
      </c>
      <c r="AT121" s="92" t="s">
        <v>221</v>
      </c>
      <c r="AU121" s="92" t="s">
        <v>160</v>
      </c>
      <c r="AY121" s="92" t="s">
        <v>159</v>
      </c>
      <c r="BE121" s="187">
        <f t="shared" si="4"/>
        <v>0</v>
      </c>
      <c r="BF121" s="187">
        <f t="shared" si="5"/>
        <v>0</v>
      </c>
      <c r="BG121" s="187">
        <f t="shared" si="6"/>
        <v>0</v>
      </c>
      <c r="BH121" s="187">
        <f t="shared" si="7"/>
        <v>0</v>
      </c>
      <c r="BI121" s="187">
        <f t="shared" si="8"/>
        <v>0</v>
      </c>
      <c r="BJ121" s="92" t="s">
        <v>79</v>
      </c>
      <c r="BK121" s="187">
        <f t="shared" si="9"/>
        <v>0</v>
      </c>
      <c r="BL121" s="92" t="s">
        <v>488</v>
      </c>
      <c r="BM121" s="92" t="s">
        <v>623</v>
      </c>
    </row>
    <row r="122" spans="2:65" s="153" customFormat="1" ht="31.5" customHeight="1">
      <c r="B122" s="103"/>
      <c r="C122" s="231"/>
      <c r="D122" s="231"/>
      <c r="E122" s="232"/>
      <c r="F122" s="233" t="s">
        <v>1190</v>
      </c>
      <c r="G122" s="252"/>
      <c r="H122" s="235"/>
      <c r="I122" s="276"/>
      <c r="J122" s="236"/>
      <c r="K122" s="237"/>
      <c r="L122" s="221"/>
      <c r="M122" s="238"/>
      <c r="N122" s="266"/>
      <c r="O122" s="267"/>
      <c r="P122" s="268"/>
      <c r="Q122" s="268"/>
      <c r="R122" s="268"/>
      <c r="S122" s="268"/>
      <c r="T122" s="186"/>
      <c r="AR122" s="92"/>
      <c r="AT122" s="92"/>
      <c r="AU122" s="92"/>
      <c r="AY122" s="92"/>
      <c r="BE122" s="187"/>
      <c r="BF122" s="187"/>
      <c r="BG122" s="187"/>
      <c r="BH122" s="187"/>
      <c r="BI122" s="187"/>
      <c r="BJ122" s="92"/>
      <c r="BK122" s="187"/>
      <c r="BL122" s="92"/>
      <c r="BM122" s="92"/>
    </row>
    <row r="123" spans="2:65" s="102" customFormat="1" ht="31.5" customHeight="1">
      <c r="B123" s="103"/>
      <c r="C123" s="231" t="s">
        <v>263</v>
      </c>
      <c r="D123" s="231" t="s">
        <v>221</v>
      </c>
      <c r="E123" s="232" t="s">
        <v>524</v>
      </c>
      <c r="F123" s="233" t="s">
        <v>1159</v>
      </c>
      <c r="G123" s="252" t="s">
        <v>510</v>
      </c>
      <c r="H123" s="235">
        <v>12</v>
      </c>
      <c r="I123" s="7"/>
      <c r="J123" s="236">
        <f t="shared" si="0"/>
        <v>0</v>
      </c>
      <c r="K123" s="237" t="s">
        <v>710</v>
      </c>
      <c r="L123" s="221"/>
      <c r="M123" s="238" t="s">
        <v>5</v>
      </c>
      <c r="N123" s="222" t="s">
        <v>42</v>
      </c>
      <c r="O123" s="104"/>
      <c r="P123" s="185">
        <f t="shared" si="1"/>
        <v>0</v>
      </c>
      <c r="Q123" s="185">
        <v>0</v>
      </c>
      <c r="R123" s="185">
        <f t="shared" si="2"/>
        <v>0</v>
      </c>
      <c r="S123" s="185">
        <v>0</v>
      </c>
      <c r="T123" s="186">
        <f t="shared" si="3"/>
        <v>0</v>
      </c>
      <c r="AR123" s="92" t="s">
        <v>593</v>
      </c>
      <c r="AT123" s="92" t="s">
        <v>221</v>
      </c>
      <c r="AU123" s="92" t="s">
        <v>160</v>
      </c>
      <c r="AY123" s="92" t="s">
        <v>159</v>
      </c>
      <c r="BE123" s="187">
        <f t="shared" si="4"/>
        <v>0</v>
      </c>
      <c r="BF123" s="187">
        <f t="shared" si="5"/>
        <v>0</v>
      </c>
      <c r="BG123" s="187">
        <f t="shared" si="6"/>
        <v>0</v>
      </c>
      <c r="BH123" s="187">
        <f t="shared" si="7"/>
        <v>0</v>
      </c>
      <c r="BI123" s="187">
        <f t="shared" si="8"/>
        <v>0</v>
      </c>
      <c r="BJ123" s="92" t="s">
        <v>79</v>
      </c>
      <c r="BK123" s="187">
        <f t="shared" si="9"/>
        <v>0</v>
      </c>
      <c r="BL123" s="92" t="s">
        <v>488</v>
      </c>
      <c r="BM123" s="92" t="s">
        <v>624</v>
      </c>
    </row>
    <row r="124" spans="2:65" s="153" customFormat="1" ht="31.5" customHeight="1">
      <c r="B124" s="103"/>
      <c r="C124" s="231"/>
      <c r="D124" s="231"/>
      <c r="E124" s="232"/>
      <c r="F124" s="233" t="s">
        <v>1190</v>
      </c>
      <c r="G124" s="252"/>
      <c r="H124" s="235"/>
      <c r="I124" s="276"/>
      <c r="J124" s="236"/>
      <c r="K124" s="237"/>
      <c r="L124" s="221"/>
      <c r="M124" s="238"/>
      <c r="N124" s="266"/>
      <c r="O124" s="267"/>
      <c r="P124" s="268"/>
      <c r="Q124" s="268"/>
      <c r="R124" s="268"/>
      <c r="S124" s="268"/>
      <c r="T124" s="186"/>
      <c r="AR124" s="92"/>
      <c r="AT124" s="92"/>
      <c r="AU124" s="92"/>
      <c r="AY124" s="92"/>
      <c r="BE124" s="187"/>
      <c r="BF124" s="187"/>
      <c r="BG124" s="187"/>
      <c r="BH124" s="187"/>
      <c r="BI124" s="187"/>
      <c r="BJ124" s="92"/>
      <c r="BK124" s="187"/>
      <c r="BL124" s="92"/>
      <c r="BM124" s="92"/>
    </row>
    <row r="125" spans="2:65" s="102" customFormat="1" ht="31.5" customHeight="1">
      <c r="B125" s="103"/>
      <c r="C125" s="231" t="s">
        <v>268</v>
      </c>
      <c r="D125" s="231" t="s">
        <v>221</v>
      </c>
      <c r="E125" s="232" t="s">
        <v>625</v>
      </c>
      <c r="F125" s="233" t="s">
        <v>1200</v>
      </c>
      <c r="G125" s="252" t="s">
        <v>510</v>
      </c>
      <c r="H125" s="235">
        <v>3</v>
      </c>
      <c r="I125" s="7"/>
      <c r="J125" s="236">
        <f t="shared" si="0"/>
        <v>0</v>
      </c>
      <c r="K125" s="237" t="s">
        <v>710</v>
      </c>
      <c r="L125" s="221"/>
      <c r="M125" s="238" t="s">
        <v>5</v>
      </c>
      <c r="N125" s="222" t="s">
        <v>42</v>
      </c>
      <c r="O125" s="104"/>
      <c r="P125" s="185">
        <f t="shared" si="1"/>
        <v>0</v>
      </c>
      <c r="Q125" s="185">
        <v>0</v>
      </c>
      <c r="R125" s="185">
        <f t="shared" si="2"/>
        <v>0</v>
      </c>
      <c r="S125" s="185">
        <v>0</v>
      </c>
      <c r="T125" s="186">
        <f t="shared" si="3"/>
        <v>0</v>
      </c>
      <c r="AR125" s="92" t="s">
        <v>593</v>
      </c>
      <c r="AT125" s="92" t="s">
        <v>221</v>
      </c>
      <c r="AU125" s="92" t="s">
        <v>160</v>
      </c>
      <c r="AY125" s="92" t="s">
        <v>159</v>
      </c>
      <c r="BE125" s="187">
        <f t="shared" si="4"/>
        <v>0</v>
      </c>
      <c r="BF125" s="187">
        <f t="shared" si="5"/>
        <v>0</v>
      </c>
      <c r="BG125" s="187">
        <f t="shared" si="6"/>
        <v>0</v>
      </c>
      <c r="BH125" s="187">
        <f t="shared" si="7"/>
        <v>0</v>
      </c>
      <c r="BI125" s="187">
        <f t="shared" si="8"/>
        <v>0</v>
      </c>
      <c r="BJ125" s="92" t="s">
        <v>79</v>
      </c>
      <c r="BK125" s="187">
        <f t="shared" si="9"/>
        <v>0</v>
      </c>
      <c r="BL125" s="92" t="s">
        <v>488</v>
      </c>
      <c r="BM125" s="92" t="s">
        <v>626</v>
      </c>
    </row>
    <row r="126" spans="2:65" s="153" customFormat="1" ht="31.5" customHeight="1">
      <c r="B126" s="103"/>
      <c r="C126" s="231"/>
      <c r="D126" s="231"/>
      <c r="E126" s="232"/>
      <c r="F126" s="233" t="s">
        <v>1190</v>
      </c>
      <c r="G126" s="252"/>
      <c r="H126" s="235"/>
      <c r="I126" s="276"/>
      <c r="J126" s="236"/>
      <c r="K126" s="237"/>
      <c r="L126" s="221"/>
      <c r="M126" s="238"/>
      <c r="N126" s="266"/>
      <c r="O126" s="267"/>
      <c r="P126" s="268"/>
      <c r="Q126" s="268"/>
      <c r="R126" s="268"/>
      <c r="S126" s="268"/>
      <c r="T126" s="186"/>
      <c r="AR126" s="92"/>
      <c r="AT126" s="92"/>
      <c r="AU126" s="92"/>
      <c r="AY126" s="92"/>
      <c r="BE126" s="187"/>
      <c r="BF126" s="187"/>
      <c r="BG126" s="187"/>
      <c r="BH126" s="187"/>
      <c r="BI126" s="187"/>
      <c r="BJ126" s="92"/>
      <c r="BK126" s="187"/>
      <c r="BL126" s="92"/>
      <c r="BM126" s="92"/>
    </row>
    <row r="127" spans="2:65" s="102" customFormat="1" ht="22.5" customHeight="1">
      <c r="B127" s="103"/>
      <c r="C127" s="231" t="s">
        <v>276</v>
      </c>
      <c r="D127" s="231" t="s">
        <v>221</v>
      </c>
      <c r="E127" s="232" t="s">
        <v>627</v>
      </c>
      <c r="F127" s="233" t="s">
        <v>1207</v>
      </c>
      <c r="G127" s="252" t="s">
        <v>510</v>
      </c>
      <c r="H127" s="235">
        <v>1</v>
      </c>
      <c r="I127" s="7"/>
      <c r="J127" s="236">
        <f t="shared" si="0"/>
        <v>0</v>
      </c>
      <c r="K127" s="237" t="s">
        <v>698</v>
      </c>
      <c r="L127" s="221"/>
      <c r="M127" s="238" t="s">
        <v>5</v>
      </c>
      <c r="N127" s="222" t="s">
        <v>42</v>
      </c>
      <c r="O127" s="104"/>
      <c r="P127" s="185">
        <f t="shared" si="1"/>
        <v>0</v>
      </c>
      <c r="Q127" s="185">
        <v>0</v>
      </c>
      <c r="R127" s="185">
        <f t="shared" si="2"/>
        <v>0</v>
      </c>
      <c r="S127" s="185">
        <v>0</v>
      </c>
      <c r="T127" s="186">
        <f t="shared" si="3"/>
        <v>0</v>
      </c>
      <c r="AR127" s="92" t="s">
        <v>593</v>
      </c>
      <c r="AT127" s="92" t="s">
        <v>221</v>
      </c>
      <c r="AU127" s="92" t="s">
        <v>160</v>
      </c>
      <c r="AY127" s="92" t="s">
        <v>159</v>
      </c>
      <c r="BE127" s="187">
        <f t="shared" si="4"/>
        <v>0</v>
      </c>
      <c r="BF127" s="187">
        <f t="shared" si="5"/>
        <v>0</v>
      </c>
      <c r="BG127" s="187">
        <f t="shared" si="6"/>
        <v>0</v>
      </c>
      <c r="BH127" s="187">
        <f t="shared" si="7"/>
        <v>0</v>
      </c>
      <c r="BI127" s="187">
        <f t="shared" si="8"/>
        <v>0</v>
      </c>
      <c r="BJ127" s="92" t="s">
        <v>79</v>
      </c>
      <c r="BK127" s="187">
        <f t="shared" si="9"/>
        <v>0</v>
      </c>
      <c r="BL127" s="92" t="s">
        <v>488</v>
      </c>
      <c r="BM127" s="92" t="s">
        <v>628</v>
      </c>
    </row>
    <row r="128" spans="2:65" s="153" customFormat="1" ht="22.5" customHeight="1">
      <c r="B128" s="103"/>
      <c r="C128" s="231"/>
      <c r="D128" s="231"/>
      <c r="E128" s="232"/>
      <c r="F128" s="233" t="s">
        <v>1150</v>
      </c>
      <c r="G128" s="252"/>
      <c r="H128" s="235"/>
      <c r="I128" s="276"/>
      <c r="J128" s="236"/>
      <c r="K128" s="237"/>
      <c r="L128" s="221"/>
      <c r="M128" s="238"/>
      <c r="N128" s="266"/>
      <c r="O128" s="267"/>
      <c r="P128" s="268"/>
      <c r="Q128" s="268"/>
      <c r="R128" s="268"/>
      <c r="S128" s="268"/>
      <c r="T128" s="186"/>
      <c r="AR128" s="92"/>
      <c r="AT128" s="92"/>
      <c r="AU128" s="92"/>
      <c r="AY128" s="92"/>
      <c r="BE128" s="187"/>
      <c r="BF128" s="187"/>
      <c r="BG128" s="187"/>
      <c r="BH128" s="187"/>
      <c r="BI128" s="187"/>
      <c r="BJ128" s="92"/>
      <c r="BK128" s="187"/>
      <c r="BL128" s="92"/>
      <c r="BM128" s="92"/>
    </row>
    <row r="129" spans="2:65" s="102" customFormat="1" ht="31.5" customHeight="1">
      <c r="B129" s="103"/>
      <c r="C129" s="231" t="s">
        <v>10</v>
      </c>
      <c r="D129" s="231" t="s">
        <v>221</v>
      </c>
      <c r="E129" s="232" t="s">
        <v>629</v>
      </c>
      <c r="F129" s="233" t="s">
        <v>1162</v>
      </c>
      <c r="G129" s="252" t="s">
        <v>510</v>
      </c>
      <c r="H129" s="235">
        <v>21</v>
      </c>
      <c r="I129" s="7"/>
      <c r="J129" s="236">
        <f t="shared" si="0"/>
        <v>0</v>
      </c>
      <c r="K129" s="237" t="s">
        <v>698</v>
      </c>
      <c r="L129" s="221"/>
      <c r="M129" s="238" t="s">
        <v>5</v>
      </c>
      <c r="N129" s="222" t="s">
        <v>42</v>
      </c>
      <c r="O129" s="104"/>
      <c r="P129" s="185">
        <f t="shared" si="1"/>
        <v>0</v>
      </c>
      <c r="Q129" s="185">
        <v>0</v>
      </c>
      <c r="R129" s="185">
        <f t="shared" si="2"/>
        <v>0</v>
      </c>
      <c r="S129" s="185">
        <v>0</v>
      </c>
      <c r="T129" s="186">
        <f t="shared" si="3"/>
        <v>0</v>
      </c>
      <c r="AR129" s="92" t="s">
        <v>593</v>
      </c>
      <c r="AT129" s="92" t="s">
        <v>221</v>
      </c>
      <c r="AU129" s="92" t="s">
        <v>160</v>
      </c>
      <c r="AY129" s="92" t="s">
        <v>159</v>
      </c>
      <c r="BE129" s="187">
        <f t="shared" si="4"/>
        <v>0</v>
      </c>
      <c r="BF129" s="187">
        <f t="shared" si="5"/>
        <v>0</v>
      </c>
      <c r="BG129" s="187">
        <f t="shared" si="6"/>
        <v>0</v>
      </c>
      <c r="BH129" s="187">
        <f t="shared" si="7"/>
        <v>0</v>
      </c>
      <c r="BI129" s="187">
        <f t="shared" si="8"/>
        <v>0</v>
      </c>
      <c r="BJ129" s="92" t="s">
        <v>79</v>
      </c>
      <c r="BK129" s="187">
        <f t="shared" si="9"/>
        <v>0</v>
      </c>
      <c r="BL129" s="92" t="s">
        <v>488</v>
      </c>
      <c r="BM129" s="92" t="s">
        <v>630</v>
      </c>
    </row>
    <row r="130" spans="2:65" s="153" customFormat="1" ht="31.5" customHeight="1">
      <c r="B130" s="103"/>
      <c r="C130" s="231"/>
      <c r="D130" s="231"/>
      <c r="E130" s="232"/>
      <c r="F130" s="233" t="s">
        <v>1190</v>
      </c>
      <c r="G130" s="252"/>
      <c r="H130" s="235"/>
      <c r="I130" s="276"/>
      <c r="J130" s="236"/>
      <c r="K130" s="237"/>
      <c r="L130" s="221"/>
      <c r="M130" s="238"/>
      <c r="N130" s="266"/>
      <c r="O130" s="267"/>
      <c r="P130" s="268"/>
      <c r="Q130" s="268"/>
      <c r="R130" s="268"/>
      <c r="S130" s="268"/>
      <c r="T130" s="186"/>
      <c r="AR130" s="92"/>
      <c r="AT130" s="92"/>
      <c r="AU130" s="92"/>
      <c r="AY130" s="92"/>
      <c r="BE130" s="187"/>
      <c r="BF130" s="187"/>
      <c r="BG130" s="187"/>
      <c r="BH130" s="187"/>
      <c r="BI130" s="187"/>
      <c r="BJ130" s="92"/>
      <c r="BK130" s="187"/>
      <c r="BL130" s="92"/>
      <c r="BM130" s="92"/>
    </row>
    <row r="131" spans="2:65" s="102" customFormat="1" ht="22.5" customHeight="1">
      <c r="B131" s="103"/>
      <c r="C131" s="231" t="s">
        <v>284</v>
      </c>
      <c r="D131" s="231" t="s">
        <v>221</v>
      </c>
      <c r="E131" s="232" t="s">
        <v>537</v>
      </c>
      <c r="F131" s="233" t="s">
        <v>1164</v>
      </c>
      <c r="G131" s="252" t="s">
        <v>510</v>
      </c>
      <c r="H131" s="235">
        <v>108</v>
      </c>
      <c r="I131" s="7"/>
      <c r="J131" s="236">
        <f t="shared" si="0"/>
        <v>0</v>
      </c>
      <c r="K131" s="237" t="s">
        <v>710</v>
      </c>
      <c r="L131" s="221"/>
      <c r="M131" s="238" t="s">
        <v>5</v>
      </c>
      <c r="N131" s="222" t="s">
        <v>42</v>
      </c>
      <c r="O131" s="104"/>
      <c r="P131" s="185">
        <f t="shared" si="1"/>
        <v>0</v>
      </c>
      <c r="Q131" s="185">
        <v>0</v>
      </c>
      <c r="R131" s="185">
        <f t="shared" si="2"/>
        <v>0</v>
      </c>
      <c r="S131" s="185">
        <v>0</v>
      </c>
      <c r="T131" s="186">
        <f t="shared" si="3"/>
        <v>0</v>
      </c>
      <c r="AR131" s="92" t="s">
        <v>593</v>
      </c>
      <c r="AT131" s="92" t="s">
        <v>221</v>
      </c>
      <c r="AU131" s="92" t="s">
        <v>160</v>
      </c>
      <c r="AY131" s="92" t="s">
        <v>159</v>
      </c>
      <c r="BE131" s="187">
        <f t="shared" si="4"/>
        <v>0</v>
      </c>
      <c r="BF131" s="187">
        <f t="shared" si="5"/>
        <v>0</v>
      </c>
      <c r="BG131" s="187">
        <f t="shared" si="6"/>
        <v>0</v>
      </c>
      <c r="BH131" s="187">
        <f t="shared" si="7"/>
        <v>0</v>
      </c>
      <c r="BI131" s="187">
        <f t="shared" si="8"/>
        <v>0</v>
      </c>
      <c r="BJ131" s="92" t="s">
        <v>79</v>
      </c>
      <c r="BK131" s="187">
        <f t="shared" si="9"/>
        <v>0</v>
      </c>
      <c r="BL131" s="92" t="s">
        <v>488</v>
      </c>
      <c r="BM131" s="92" t="s">
        <v>631</v>
      </c>
    </row>
    <row r="132" spans="2:65" s="153" customFormat="1" ht="22.5" customHeight="1">
      <c r="B132" s="103"/>
      <c r="C132" s="231"/>
      <c r="D132" s="231"/>
      <c r="E132" s="232"/>
      <c r="F132" s="233" t="s">
        <v>1190</v>
      </c>
      <c r="G132" s="252"/>
      <c r="H132" s="235"/>
      <c r="I132" s="276"/>
      <c r="J132" s="236"/>
      <c r="K132" s="237"/>
      <c r="L132" s="221"/>
      <c r="M132" s="238"/>
      <c r="N132" s="266"/>
      <c r="O132" s="267"/>
      <c r="P132" s="268"/>
      <c r="Q132" s="268"/>
      <c r="R132" s="268"/>
      <c r="S132" s="268"/>
      <c r="T132" s="186"/>
      <c r="AR132" s="92"/>
      <c r="AT132" s="92"/>
      <c r="AU132" s="92"/>
      <c r="AY132" s="92"/>
      <c r="BE132" s="187"/>
      <c r="BF132" s="187"/>
      <c r="BG132" s="187"/>
      <c r="BH132" s="187"/>
      <c r="BI132" s="187"/>
      <c r="BJ132" s="92"/>
      <c r="BK132" s="187"/>
      <c r="BL132" s="92"/>
      <c r="BM132" s="92"/>
    </row>
    <row r="133" spans="2:65" s="102" customFormat="1" ht="22.5" customHeight="1">
      <c r="B133" s="103"/>
      <c r="C133" s="231" t="s">
        <v>290</v>
      </c>
      <c r="D133" s="231" t="s">
        <v>221</v>
      </c>
      <c r="E133" s="232" t="s">
        <v>539</v>
      </c>
      <c r="F133" s="233" t="s">
        <v>1165</v>
      </c>
      <c r="G133" s="252" t="s">
        <v>510</v>
      </c>
      <c r="H133" s="235">
        <v>80</v>
      </c>
      <c r="I133" s="7"/>
      <c r="J133" s="236">
        <f t="shared" si="0"/>
        <v>0</v>
      </c>
      <c r="K133" s="237" t="s">
        <v>710</v>
      </c>
      <c r="L133" s="221"/>
      <c r="M133" s="238" t="s">
        <v>5</v>
      </c>
      <c r="N133" s="222" t="s">
        <v>42</v>
      </c>
      <c r="O133" s="104"/>
      <c r="P133" s="185">
        <f t="shared" si="1"/>
        <v>0</v>
      </c>
      <c r="Q133" s="185">
        <v>0</v>
      </c>
      <c r="R133" s="185">
        <f t="shared" si="2"/>
        <v>0</v>
      </c>
      <c r="S133" s="185">
        <v>0</v>
      </c>
      <c r="T133" s="186">
        <f t="shared" si="3"/>
        <v>0</v>
      </c>
      <c r="AR133" s="92" t="s">
        <v>593</v>
      </c>
      <c r="AT133" s="92" t="s">
        <v>221</v>
      </c>
      <c r="AU133" s="92" t="s">
        <v>160</v>
      </c>
      <c r="AY133" s="92" t="s">
        <v>159</v>
      </c>
      <c r="BE133" s="187">
        <f t="shared" si="4"/>
        <v>0</v>
      </c>
      <c r="BF133" s="187">
        <f t="shared" si="5"/>
        <v>0</v>
      </c>
      <c r="BG133" s="187">
        <f t="shared" si="6"/>
        <v>0</v>
      </c>
      <c r="BH133" s="187">
        <f t="shared" si="7"/>
        <v>0</v>
      </c>
      <c r="BI133" s="187">
        <f t="shared" si="8"/>
        <v>0</v>
      </c>
      <c r="BJ133" s="92" t="s">
        <v>79</v>
      </c>
      <c r="BK133" s="187">
        <f t="shared" si="9"/>
        <v>0</v>
      </c>
      <c r="BL133" s="92" t="s">
        <v>488</v>
      </c>
      <c r="BM133" s="92" t="s">
        <v>632</v>
      </c>
    </row>
    <row r="134" spans="2:65" s="153" customFormat="1" ht="22.5" customHeight="1">
      <c r="B134" s="103"/>
      <c r="C134" s="231"/>
      <c r="D134" s="231"/>
      <c r="E134" s="232"/>
      <c r="F134" s="233" t="s">
        <v>1190</v>
      </c>
      <c r="G134" s="252"/>
      <c r="H134" s="235"/>
      <c r="I134" s="276"/>
      <c r="J134" s="236"/>
      <c r="K134" s="237"/>
      <c r="L134" s="221"/>
      <c r="M134" s="238"/>
      <c r="N134" s="266"/>
      <c r="O134" s="267"/>
      <c r="P134" s="268"/>
      <c r="Q134" s="268"/>
      <c r="R134" s="268"/>
      <c r="S134" s="268"/>
      <c r="T134" s="186"/>
      <c r="AR134" s="92"/>
      <c r="AT134" s="92"/>
      <c r="AU134" s="92"/>
      <c r="AY134" s="92"/>
      <c r="BE134" s="187"/>
      <c r="BF134" s="187"/>
      <c r="BG134" s="187"/>
      <c r="BH134" s="187"/>
      <c r="BI134" s="187"/>
      <c r="BJ134" s="92"/>
      <c r="BK134" s="187"/>
      <c r="BL134" s="92"/>
      <c r="BM134" s="92"/>
    </row>
    <row r="135" spans="2:65" s="102" customFormat="1" ht="31.5" customHeight="1">
      <c r="B135" s="103"/>
      <c r="C135" s="231" t="s">
        <v>298</v>
      </c>
      <c r="D135" s="231" t="s">
        <v>221</v>
      </c>
      <c r="E135" s="232" t="s">
        <v>633</v>
      </c>
      <c r="F135" s="233" t="s">
        <v>1163</v>
      </c>
      <c r="G135" s="252" t="s">
        <v>510</v>
      </c>
      <c r="H135" s="235">
        <v>16</v>
      </c>
      <c r="I135" s="7"/>
      <c r="J135" s="236">
        <f t="shared" si="0"/>
        <v>0</v>
      </c>
      <c r="K135" s="237" t="s">
        <v>698</v>
      </c>
      <c r="L135" s="221"/>
      <c r="M135" s="238" t="s">
        <v>5</v>
      </c>
      <c r="N135" s="222" t="s">
        <v>42</v>
      </c>
      <c r="O135" s="104"/>
      <c r="P135" s="185">
        <f t="shared" si="1"/>
        <v>0</v>
      </c>
      <c r="Q135" s="185">
        <v>0</v>
      </c>
      <c r="R135" s="185">
        <f t="shared" si="2"/>
        <v>0</v>
      </c>
      <c r="S135" s="185">
        <v>0</v>
      </c>
      <c r="T135" s="186">
        <f t="shared" si="3"/>
        <v>0</v>
      </c>
      <c r="AR135" s="92" t="s">
        <v>593</v>
      </c>
      <c r="AT135" s="92" t="s">
        <v>221</v>
      </c>
      <c r="AU135" s="92" t="s">
        <v>160</v>
      </c>
      <c r="AY135" s="92" t="s">
        <v>159</v>
      </c>
      <c r="BE135" s="187">
        <f t="shared" si="4"/>
        <v>0</v>
      </c>
      <c r="BF135" s="187">
        <f t="shared" si="5"/>
        <v>0</v>
      </c>
      <c r="BG135" s="187">
        <f t="shared" si="6"/>
        <v>0</v>
      </c>
      <c r="BH135" s="187">
        <f t="shared" si="7"/>
        <v>0</v>
      </c>
      <c r="BI135" s="187">
        <f t="shared" si="8"/>
        <v>0</v>
      </c>
      <c r="BJ135" s="92" t="s">
        <v>79</v>
      </c>
      <c r="BK135" s="187">
        <f t="shared" si="9"/>
        <v>0</v>
      </c>
      <c r="BL135" s="92" t="s">
        <v>488</v>
      </c>
      <c r="BM135" s="92" t="s">
        <v>634</v>
      </c>
    </row>
    <row r="136" spans="2:65" s="153" customFormat="1" ht="31.5" customHeight="1">
      <c r="B136" s="103"/>
      <c r="C136" s="231"/>
      <c r="D136" s="231"/>
      <c r="E136" s="232"/>
      <c r="F136" s="233" t="s">
        <v>1190</v>
      </c>
      <c r="G136" s="252"/>
      <c r="H136" s="235"/>
      <c r="I136" s="276"/>
      <c r="J136" s="236"/>
      <c r="K136" s="237"/>
      <c r="L136" s="221"/>
      <c r="M136" s="238"/>
      <c r="N136" s="266"/>
      <c r="O136" s="267"/>
      <c r="P136" s="268"/>
      <c r="Q136" s="268"/>
      <c r="R136" s="268"/>
      <c r="S136" s="268"/>
      <c r="T136" s="186"/>
      <c r="AR136" s="92"/>
      <c r="AT136" s="92"/>
      <c r="AU136" s="92"/>
      <c r="AY136" s="92"/>
      <c r="BE136" s="187"/>
      <c r="BF136" s="187"/>
      <c r="BG136" s="187"/>
      <c r="BH136" s="187"/>
      <c r="BI136" s="187"/>
      <c r="BJ136" s="92"/>
      <c r="BK136" s="187"/>
      <c r="BL136" s="92"/>
      <c r="BM136" s="92"/>
    </row>
    <row r="137" spans="2:65" s="102" customFormat="1" ht="22.5" customHeight="1">
      <c r="B137" s="103"/>
      <c r="C137" s="231" t="s">
        <v>307</v>
      </c>
      <c r="D137" s="231" t="s">
        <v>221</v>
      </c>
      <c r="E137" s="232" t="s">
        <v>635</v>
      </c>
      <c r="F137" s="233" t="s">
        <v>1201</v>
      </c>
      <c r="G137" s="252" t="s">
        <v>510</v>
      </c>
      <c r="H137" s="235">
        <v>1</v>
      </c>
      <c r="I137" s="7"/>
      <c r="J137" s="236">
        <f t="shared" si="0"/>
        <v>0</v>
      </c>
      <c r="K137" s="237" t="s">
        <v>698</v>
      </c>
      <c r="L137" s="221"/>
      <c r="M137" s="238" t="s">
        <v>5</v>
      </c>
      <c r="N137" s="222" t="s">
        <v>42</v>
      </c>
      <c r="O137" s="104"/>
      <c r="P137" s="185">
        <f t="shared" si="1"/>
        <v>0</v>
      </c>
      <c r="Q137" s="185">
        <v>0</v>
      </c>
      <c r="R137" s="185">
        <f t="shared" si="2"/>
        <v>0</v>
      </c>
      <c r="S137" s="185">
        <v>0</v>
      </c>
      <c r="T137" s="186">
        <f t="shared" si="3"/>
        <v>0</v>
      </c>
      <c r="AR137" s="92" t="s">
        <v>593</v>
      </c>
      <c r="AT137" s="92" t="s">
        <v>221</v>
      </c>
      <c r="AU137" s="92" t="s">
        <v>160</v>
      </c>
      <c r="AY137" s="92" t="s">
        <v>159</v>
      </c>
      <c r="BE137" s="187">
        <f t="shared" si="4"/>
        <v>0</v>
      </c>
      <c r="BF137" s="187">
        <f t="shared" si="5"/>
        <v>0</v>
      </c>
      <c r="BG137" s="187">
        <f t="shared" si="6"/>
        <v>0</v>
      </c>
      <c r="BH137" s="187">
        <f t="shared" si="7"/>
        <v>0</v>
      </c>
      <c r="BI137" s="187">
        <f t="shared" si="8"/>
        <v>0</v>
      </c>
      <c r="BJ137" s="92" t="s">
        <v>79</v>
      </c>
      <c r="BK137" s="187">
        <f t="shared" si="9"/>
        <v>0</v>
      </c>
      <c r="BL137" s="92" t="s">
        <v>488</v>
      </c>
      <c r="BM137" s="92" t="s">
        <v>636</v>
      </c>
    </row>
    <row r="138" spans="2:65" s="153" customFormat="1" ht="22.5" customHeight="1">
      <c r="B138" s="103"/>
      <c r="C138" s="231"/>
      <c r="D138" s="231"/>
      <c r="E138" s="232"/>
      <c r="F138" s="233" t="s">
        <v>1190</v>
      </c>
      <c r="G138" s="252"/>
      <c r="H138" s="235"/>
      <c r="I138" s="276"/>
      <c r="J138" s="236"/>
      <c r="K138" s="237"/>
      <c r="L138" s="221"/>
      <c r="M138" s="238"/>
      <c r="N138" s="266"/>
      <c r="O138" s="267"/>
      <c r="P138" s="268"/>
      <c r="Q138" s="268"/>
      <c r="R138" s="268"/>
      <c r="S138" s="268"/>
      <c r="T138" s="186"/>
      <c r="AR138" s="92"/>
      <c r="AT138" s="92"/>
      <c r="AU138" s="92"/>
      <c r="AY138" s="92"/>
      <c r="BE138" s="187"/>
      <c r="BF138" s="187"/>
      <c r="BG138" s="187"/>
      <c r="BH138" s="187"/>
      <c r="BI138" s="187"/>
      <c r="BJ138" s="92"/>
      <c r="BK138" s="187"/>
      <c r="BL138" s="92"/>
      <c r="BM138" s="92"/>
    </row>
    <row r="139" spans="2:65" s="102" customFormat="1" ht="31.5" customHeight="1">
      <c r="B139" s="103"/>
      <c r="C139" s="239" t="s">
        <v>366</v>
      </c>
      <c r="D139" s="239" t="s">
        <v>162</v>
      </c>
      <c r="E139" s="240" t="s">
        <v>544</v>
      </c>
      <c r="F139" s="241" t="s">
        <v>1166</v>
      </c>
      <c r="G139" s="242" t="s">
        <v>510</v>
      </c>
      <c r="H139" s="243">
        <v>145</v>
      </c>
      <c r="I139" s="6"/>
      <c r="J139" s="244">
        <f t="shared" si="0"/>
        <v>0</v>
      </c>
      <c r="K139" s="241" t="s">
        <v>710</v>
      </c>
      <c r="L139" s="103"/>
      <c r="M139" s="245" t="s">
        <v>5</v>
      </c>
      <c r="N139" s="184" t="s">
        <v>42</v>
      </c>
      <c r="O139" s="104"/>
      <c r="P139" s="185">
        <f t="shared" si="1"/>
        <v>0</v>
      </c>
      <c r="Q139" s="185">
        <v>0</v>
      </c>
      <c r="R139" s="185">
        <f t="shared" si="2"/>
        <v>0</v>
      </c>
      <c r="S139" s="185">
        <v>0</v>
      </c>
      <c r="T139" s="186">
        <f t="shared" si="3"/>
        <v>0</v>
      </c>
      <c r="AR139" s="92" t="s">
        <v>488</v>
      </c>
      <c r="AT139" s="92" t="s">
        <v>162</v>
      </c>
      <c r="AU139" s="92" t="s">
        <v>160</v>
      </c>
      <c r="AY139" s="92" t="s">
        <v>159</v>
      </c>
      <c r="BE139" s="187">
        <f t="shared" si="4"/>
        <v>0</v>
      </c>
      <c r="BF139" s="187">
        <f t="shared" si="5"/>
        <v>0</v>
      </c>
      <c r="BG139" s="187">
        <f t="shared" si="6"/>
        <v>0</v>
      </c>
      <c r="BH139" s="187">
        <f t="shared" si="7"/>
        <v>0</v>
      </c>
      <c r="BI139" s="187">
        <f t="shared" si="8"/>
        <v>0</v>
      </c>
      <c r="BJ139" s="92" t="s">
        <v>79</v>
      </c>
      <c r="BK139" s="187">
        <f t="shared" si="9"/>
        <v>0</v>
      </c>
      <c r="BL139" s="92" t="s">
        <v>488</v>
      </c>
      <c r="BM139" s="92" t="s">
        <v>637</v>
      </c>
    </row>
    <row r="140" spans="2:65" s="153" customFormat="1" ht="31.5" customHeight="1">
      <c r="B140" s="103"/>
      <c r="C140" s="239"/>
      <c r="D140" s="239"/>
      <c r="E140" s="240"/>
      <c r="F140" s="241" t="s">
        <v>1190</v>
      </c>
      <c r="G140" s="242"/>
      <c r="H140" s="243"/>
      <c r="I140" s="276"/>
      <c r="J140" s="244"/>
      <c r="K140" s="241"/>
      <c r="L140" s="103"/>
      <c r="M140" s="245"/>
      <c r="N140" s="269"/>
      <c r="O140" s="267"/>
      <c r="P140" s="268"/>
      <c r="Q140" s="268"/>
      <c r="R140" s="268"/>
      <c r="S140" s="268"/>
      <c r="T140" s="186"/>
      <c r="AR140" s="92"/>
      <c r="AT140" s="92"/>
      <c r="AU140" s="92"/>
      <c r="AY140" s="92"/>
      <c r="BE140" s="187"/>
      <c r="BF140" s="187"/>
      <c r="BG140" s="187"/>
      <c r="BH140" s="187"/>
      <c r="BI140" s="187"/>
      <c r="BJ140" s="92"/>
      <c r="BK140" s="187"/>
      <c r="BL140" s="92"/>
      <c r="BM140" s="92"/>
    </row>
    <row r="141" spans="2:65" s="102" customFormat="1" ht="31.5" customHeight="1">
      <c r="B141" s="103"/>
      <c r="C141" s="239" t="s">
        <v>372</v>
      </c>
      <c r="D141" s="239" t="s">
        <v>162</v>
      </c>
      <c r="E141" s="240" t="s">
        <v>546</v>
      </c>
      <c r="F141" s="241" t="s">
        <v>1167</v>
      </c>
      <c r="G141" s="242" t="s">
        <v>510</v>
      </c>
      <c r="H141" s="243">
        <v>116</v>
      </c>
      <c r="I141" s="6"/>
      <c r="J141" s="244">
        <f t="shared" si="0"/>
        <v>0</v>
      </c>
      <c r="K141" s="241" t="s">
        <v>710</v>
      </c>
      <c r="L141" s="103"/>
      <c r="M141" s="245" t="s">
        <v>5</v>
      </c>
      <c r="N141" s="184" t="s">
        <v>42</v>
      </c>
      <c r="O141" s="104"/>
      <c r="P141" s="185">
        <f t="shared" si="1"/>
        <v>0</v>
      </c>
      <c r="Q141" s="185">
        <v>0</v>
      </c>
      <c r="R141" s="185">
        <f t="shared" si="2"/>
        <v>0</v>
      </c>
      <c r="S141" s="185">
        <v>0</v>
      </c>
      <c r="T141" s="186">
        <f t="shared" si="3"/>
        <v>0</v>
      </c>
      <c r="AR141" s="92" t="s">
        <v>488</v>
      </c>
      <c r="AT141" s="92" t="s">
        <v>162</v>
      </c>
      <c r="AU141" s="92" t="s">
        <v>160</v>
      </c>
      <c r="AY141" s="92" t="s">
        <v>159</v>
      </c>
      <c r="BE141" s="187">
        <f t="shared" si="4"/>
        <v>0</v>
      </c>
      <c r="BF141" s="187">
        <f t="shared" si="5"/>
        <v>0</v>
      </c>
      <c r="BG141" s="187">
        <f t="shared" si="6"/>
        <v>0</v>
      </c>
      <c r="BH141" s="187">
        <f t="shared" si="7"/>
        <v>0</v>
      </c>
      <c r="BI141" s="187">
        <f t="shared" si="8"/>
        <v>0</v>
      </c>
      <c r="BJ141" s="92" t="s">
        <v>79</v>
      </c>
      <c r="BK141" s="187">
        <f t="shared" si="9"/>
        <v>0</v>
      </c>
      <c r="BL141" s="92" t="s">
        <v>488</v>
      </c>
      <c r="BM141" s="92" t="s">
        <v>638</v>
      </c>
    </row>
    <row r="142" spans="2:65" s="153" customFormat="1" ht="31.5" customHeight="1">
      <c r="B142" s="103"/>
      <c r="C142" s="239"/>
      <c r="D142" s="239"/>
      <c r="E142" s="240"/>
      <c r="F142" s="241" t="s">
        <v>1190</v>
      </c>
      <c r="G142" s="242"/>
      <c r="H142" s="243"/>
      <c r="I142" s="276"/>
      <c r="J142" s="244"/>
      <c r="K142" s="241"/>
      <c r="L142" s="103"/>
      <c r="M142" s="245"/>
      <c r="N142" s="269"/>
      <c r="O142" s="267"/>
      <c r="P142" s="268"/>
      <c r="Q142" s="268"/>
      <c r="R142" s="268"/>
      <c r="S142" s="268"/>
      <c r="T142" s="186"/>
      <c r="AR142" s="92"/>
      <c r="AT142" s="92"/>
      <c r="AU142" s="92"/>
      <c r="AY142" s="92"/>
      <c r="BE142" s="187"/>
      <c r="BF142" s="187"/>
      <c r="BG142" s="187"/>
      <c r="BH142" s="187"/>
      <c r="BI142" s="187"/>
      <c r="BJ142" s="92"/>
      <c r="BK142" s="187"/>
      <c r="BL142" s="92"/>
      <c r="BM142" s="92"/>
    </row>
    <row r="143" spans="2:65" s="102" customFormat="1" ht="31.5" customHeight="1">
      <c r="B143" s="103"/>
      <c r="C143" s="239" t="s">
        <v>377</v>
      </c>
      <c r="D143" s="239" t="s">
        <v>162</v>
      </c>
      <c r="E143" s="240" t="s">
        <v>639</v>
      </c>
      <c r="F143" s="241" t="s">
        <v>1202</v>
      </c>
      <c r="G143" s="242" t="s">
        <v>510</v>
      </c>
      <c r="H143" s="243">
        <v>10</v>
      </c>
      <c r="I143" s="6"/>
      <c r="J143" s="244">
        <f t="shared" si="0"/>
        <v>0</v>
      </c>
      <c r="K143" s="241" t="s">
        <v>710</v>
      </c>
      <c r="L143" s="103"/>
      <c r="M143" s="245" t="s">
        <v>5</v>
      </c>
      <c r="N143" s="184" t="s">
        <v>42</v>
      </c>
      <c r="O143" s="104"/>
      <c r="P143" s="185">
        <f t="shared" si="1"/>
        <v>0</v>
      </c>
      <c r="Q143" s="185">
        <v>0</v>
      </c>
      <c r="R143" s="185">
        <f t="shared" si="2"/>
        <v>0</v>
      </c>
      <c r="S143" s="185">
        <v>0</v>
      </c>
      <c r="T143" s="186">
        <f t="shared" si="3"/>
        <v>0</v>
      </c>
      <c r="AR143" s="92" t="s">
        <v>488</v>
      </c>
      <c r="AT143" s="92" t="s">
        <v>162</v>
      </c>
      <c r="AU143" s="92" t="s">
        <v>160</v>
      </c>
      <c r="AY143" s="92" t="s">
        <v>159</v>
      </c>
      <c r="BE143" s="187">
        <f t="shared" si="4"/>
        <v>0</v>
      </c>
      <c r="BF143" s="187">
        <f t="shared" si="5"/>
        <v>0</v>
      </c>
      <c r="BG143" s="187">
        <f t="shared" si="6"/>
        <v>0</v>
      </c>
      <c r="BH143" s="187">
        <f t="shared" si="7"/>
        <v>0</v>
      </c>
      <c r="BI143" s="187">
        <f t="shared" si="8"/>
        <v>0</v>
      </c>
      <c r="BJ143" s="92" t="s">
        <v>79</v>
      </c>
      <c r="BK143" s="187">
        <f t="shared" si="9"/>
        <v>0</v>
      </c>
      <c r="BL143" s="92" t="s">
        <v>488</v>
      </c>
      <c r="BM143" s="92" t="s">
        <v>640</v>
      </c>
    </row>
    <row r="144" spans="2:65" s="153" customFormat="1" ht="31.5" customHeight="1">
      <c r="B144" s="103"/>
      <c r="C144" s="239"/>
      <c r="D144" s="239"/>
      <c r="E144" s="240"/>
      <c r="F144" s="241" t="s">
        <v>1190</v>
      </c>
      <c r="G144" s="242"/>
      <c r="H144" s="243"/>
      <c r="I144" s="276"/>
      <c r="J144" s="244"/>
      <c r="K144" s="241"/>
      <c r="L144" s="103"/>
      <c r="M144" s="245"/>
      <c r="N144" s="269"/>
      <c r="O144" s="267"/>
      <c r="P144" s="268"/>
      <c r="Q144" s="268"/>
      <c r="R144" s="268"/>
      <c r="S144" s="268"/>
      <c r="T144" s="186"/>
      <c r="AR144" s="92"/>
      <c r="AT144" s="92"/>
      <c r="AU144" s="92"/>
      <c r="AY144" s="92"/>
      <c r="BE144" s="187"/>
      <c r="BF144" s="187"/>
      <c r="BG144" s="187"/>
      <c r="BH144" s="187"/>
      <c r="BI144" s="187"/>
      <c r="BJ144" s="92"/>
      <c r="BK144" s="187"/>
      <c r="BL144" s="92"/>
      <c r="BM144" s="92"/>
    </row>
    <row r="145" spans="2:65" s="102" customFormat="1" ht="31.5" customHeight="1">
      <c r="B145" s="103"/>
      <c r="C145" s="239" t="s">
        <v>384</v>
      </c>
      <c r="D145" s="239" t="s">
        <v>162</v>
      </c>
      <c r="E145" s="240" t="s">
        <v>641</v>
      </c>
      <c r="F145" s="241" t="s">
        <v>1203</v>
      </c>
      <c r="G145" s="242" t="s">
        <v>510</v>
      </c>
      <c r="H145" s="243">
        <v>15</v>
      </c>
      <c r="I145" s="6"/>
      <c r="J145" s="244">
        <f t="shared" si="0"/>
        <v>0</v>
      </c>
      <c r="K145" s="241" t="s">
        <v>710</v>
      </c>
      <c r="L145" s="103"/>
      <c r="M145" s="245" t="s">
        <v>5</v>
      </c>
      <c r="N145" s="184" t="s">
        <v>42</v>
      </c>
      <c r="O145" s="104"/>
      <c r="P145" s="185">
        <f t="shared" si="1"/>
        <v>0</v>
      </c>
      <c r="Q145" s="185">
        <v>0</v>
      </c>
      <c r="R145" s="185">
        <f t="shared" si="2"/>
        <v>0</v>
      </c>
      <c r="S145" s="185">
        <v>0</v>
      </c>
      <c r="T145" s="186">
        <f t="shared" si="3"/>
        <v>0</v>
      </c>
      <c r="AR145" s="92" t="s">
        <v>488</v>
      </c>
      <c r="AT145" s="92" t="s">
        <v>162</v>
      </c>
      <c r="AU145" s="92" t="s">
        <v>160</v>
      </c>
      <c r="AY145" s="92" t="s">
        <v>159</v>
      </c>
      <c r="BE145" s="187">
        <f t="shared" si="4"/>
        <v>0</v>
      </c>
      <c r="BF145" s="187">
        <f t="shared" si="5"/>
        <v>0</v>
      </c>
      <c r="BG145" s="187">
        <f t="shared" si="6"/>
        <v>0</v>
      </c>
      <c r="BH145" s="187">
        <f t="shared" si="7"/>
        <v>0</v>
      </c>
      <c r="BI145" s="187">
        <f t="shared" si="8"/>
        <v>0</v>
      </c>
      <c r="BJ145" s="92" t="s">
        <v>79</v>
      </c>
      <c r="BK145" s="187">
        <f t="shared" si="9"/>
        <v>0</v>
      </c>
      <c r="BL145" s="92" t="s">
        <v>488</v>
      </c>
      <c r="BM145" s="92" t="s">
        <v>642</v>
      </c>
    </row>
    <row r="146" spans="2:65" s="153" customFormat="1" ht="31.5" customHeight="1">
      <c r="B146" s="103"/>
      <c r="C146" s="239"/>
      <c r="D146" s="239"/>
      <c r="E146" s="240"/>
      <c r="F146" s="241" t="s">
        <v>1190</v>
      </c>
      <c r="G146" s="242"/>
      <c r="H146" s="243"/>
      <c r="I146" s="276"/>
      <c r="J146" s="244"/>
      <c r="K146" s="241"/>
      <c r="L146" s="103"/>
      <c r="M146" s="245"/>
      <c r="N146" s="269"/>
      <c r="O146" s="267"/>
      <c r="P146" s="268"/>
      <c r="Q146" s="268"/>
      <c r="R146" s="268"/>
      <c r="S146" s="268"/>
      <c r="T146" s="186"/>
      <c r="AR146" s="92"/>
      <c r="AT146" s="92"/>
      <c r="AU146" s="92"/>
      <c r="AY146" s="92"/>
      <c r="BE146" s="187"/>
      <c r="BF146" s="187"/>
      <c r="BG146" s="187"/>
      <c r="BH146" s="187"/>
      <c r="BI146" s="187"/>
      <c r="BJ146" s="92"/>
      <c r="BK146" s="187"/>
      <c r="BL146" s="92"/>
      <c r="BM146" s="92"/>
    </row>
    <row r="147" spans="2:65" s="102" customFormat="1" ht="31.5" customHeight="1">
      <c r="B147" s="103"/>
      <c r="C147" s="239" t="s">
        <v>381</v>
      </c>
      <c r="D147" s="239" t="s">
        <v>162</v>
      </c>
      <c r="E147" s="240" t="s">
        <v>643</v>
      </c>
      <c r="F147" s="241" t="s">
        <v>1204</v>
      </c>
      <c r="G147" s="242" t="s">
        <v>510</v>
      </c>
      <c r="H147" s="243">
        <v>4</v>
      </c>
      <c r="I147" s="6"/>
      <c r="J147" s="244">
        <f t="shared" si="0"/>
        <v>0</v>
      </c>
      <c r="K147" s="241" t="s">
        <v>710</v>
      </c>
      <c r="L147" s="103"/>
      <c r="M147" s="245" t="s">
        <v>5</v>
      </c>
      <c r="N147" s="184" t="s">
        <v>42</v>
      </c>
      <c r="O147" s="104"/>
      <c r="P147" s="185">
        <f t="shared" si="1"/>
        <v>0</v>
      </c>
      <c r="Q147" s="185">
        <v>0</v>
      </c>
      <c r="R147" s="185">
        <f t="shared" si="2"/>
        <v>0</v>
      </c>
      <c r="S147" s="185">
        <v>0</v>
      </c>
      <c r="T147" s="186">
        <f t="shared" si="3"/>
        <v>0</v>
      </c>
      <c r="AR147" s="92" t="s">
        <v>488</v>
      </c>
      <c r="AT147" s="92" t="s">
        <v>162</v>
      </c>
      <c r="AU147" s="92" t="s">
        <v>160</v>
      </c>
      <c r="AY147" s="92" t="s">
        <v>159</v>
      </c>
      <c r="BE147" s="187">
        <f t="shared" si="4"/>
        <v>0</v>
      </c>
      <c r="BF147" s="187">
        <f t="shared" si="5"/>
        <v>0</v>
      </c>
      <c r="BG147" s="187">
        <f t="shared" si="6"/>
        <v>0</v>
      </c>
      <c r="BH147" s="187">
        <f t="shared" si="7"/>
        <v>0</v>
      </c>
      <c r="BI147" s="187">
        <f t="shared" si="8"/>
        <v>0</v>
      </c>
      <c r="BJ147" s="92" t="s">
        <v>79</v>
      </c>
      <c r="BK147" s="187">
        <f t="shared" si="9"/>
        <v>0</v>
      </c>
      <c r="BL147" s="92" t="s">
        <v>488</v>
      </c>
      <c r="BM147" s="92" t="s">
        <v>644</v>
      </c>
    </row>
    <row r="148" spans="2:65" s="153" customFormat="1" ht="31.5" customHeight="1">
      <c r="B148" s="103"/>
      <c r="C148" s="239"/>
      <c r="D148" s="239"/>
      <c r="E148" s="240"/>
      <c r="F148" s="241" t="s">
        <v>1190</v>
      </c>
      <c r="G148" s="242"/>
      <c r="H148" s="243"/>
      <c r="I148" s="276"/>
      <c r="J148" s="244"/>
      <c r="K148" s="241"/>
      <c r="L148" s="103"/>
      <c r="M148" s="245"/>
      <c r="N148" s="269"/>
      <c r="O148" s="267"/>
      <c r="P148" s="268"/>
      <c r="Q148" s="268"/>
      <c r="R148" s="268"/>
      <c r="S148" s="268"/>
      <c r="T148" s="186"/>
      <c r="AR148" s="92"/>
      <c r="AT148" s="92"/>
      <c r="AU148" s="92"/>
      <c r="AY148" s="92"/>
      <c r="BE148" s="187"/>
      <c r="BF148" s="187"/>
      <c r="BG148" s="187"/>
      <c r="BH148" s="187"/>
      <c r="BI148" s="187"/>
      <c r="BJ148" s="92"/>
      <c r="BK148" s="187"/>
      <c r="BL148" s="92"/>
      <c r="BM148" s="92"/>
    </row>
    <row r="149" spans="2:65" s="102" customFormat="1" ht="31.5" customHeight="1">
      <c r="B149" s="103"/>
      <c r="C149" s="239" t="s">
        <v>316</v>
      </c>
      <c r="D149" s="239" t="s">
        <v>162</v>
      </c>
      <c r="E149" s="240" t="s">
        <v>552</v>
      </c>
      <c r="F149" s="241" t="s">
        <v>1170</v>
      </c>
      <c r="G149" s="242" t="s">
        <v>510</v>
      </c>
      <c r="H149" s="243">
        <v>1</v>
      </c>
      <c r="I149" s="6"/>
      <c r="J149" s="244">
        <f t="shared" si="0"/>
        <v>0</v>
      </c>
      <c r="K149" s="241" t="s">
        <v>710</v>
      </c>
      <c r="L149" s="103"/>
      <c r="M149" s="245" t="s">
        <v>5</v>
      </c>
      <c r="N149" s="184" t="s">
        <v>42</v>
      </c>
      <c r="O149" s="104"/>
      <c r="P149" s="185">
        <f t="shared" si="1"/>
        <v>0</v>
      </c>
      <c r="Q149" s="185">
        <v>0</v>
      </c>
      <c r="R149" s="185">
        <f t="shared" si="2"/>
        <v>0</v>
      </c>
      <c r="S149" s="185">
        <v>0</v>
      </c>
      <c r="T149" s="186">
        <f t="shared" si="3"/>
        <v>0</v>
      </c>
      <c r="AR149" s="92" t="s">
        <v>488</v>
      </c>
      <c r="AT149" s="92" t="s">
        <v>162</v>
      </c>
      <c r="AU149" s="92" t="s">
        <v>160</v>
      </c>
      <c r="AY149" s="92" t="s">
        <v>159</v>
      </c>
      <c r="BE149" s="187">
        <f t="shared" si="4"/>
        <v>0</v>
      </c>
      <c r="BF149" s="187">
        <f t="shared" si="5"/>
        <v>0</v>
      </c>
      <c r="BG149" s="187">
        <f t="shared" si="6"/>
        <v>0</v>
      </c>
      <c r="BH149" s="187">
        <f t="shared" si="7"/>
        <v>0</v>
      </c>
      <c r="BI149" s="187">
        <f t="shared" si="8"/>
        <v>0</v>
      </c>
      <c r="BJ149" s="92" t="s">
        <v>79</v>
      </c>
      <c r="BK149" s="187">
        <f t="shared" si="9"/>
        <v>0</v>
      </c>
      <c r="BL149" s="92" t="s">
        <v>488</v>
      </c>
      <c r="BM149" s="92" t="s">
        <v>645</v>
      </c>
    </row>
    <row r="150" spans="2:65" s="153" customFormat="1" ht="31.5" customHeight="1">
      <c r="B150" s="103"/>
      <c r="C150" s="239"/>
      <c r="D150" s="239"/>
      <c r="E150" s="240"/>
      <c r="F150" s="241" t="s">
        <v>1190</v>
      </c>
      <c r="G150" s="242"/>
      <c r="H150" s="243"/>
      <c r="I150" s="276"/>
      <c r="J150" s="244"/>
      <c r="K150" s="241"/>
      <c r="L150" s="103"/>
      <c r="M150" s="245"/>
      <c r="N150" s="269"/>
      <c r="O150" s="267"/>
      <c r="P150" s="268"/>
      <c r="Q150" s="268"/>
      <c r="R150" s="268"/>
      <c r="S150" s="268"/>
      <c r="T150" s="186"/>
      <c r="AR150" s="92"/>
      <c r="AT150" s="92"/>
      <c r="AU150" s="92"/>
      <c r="AY150" s="92"/>
      <c r="BE150" s="187"/>
      <c r="BF150" s="187"/>
      <c r="BG150" s="187"/>
      <c r="BH150" s="187"/>
      <c r="BI150" s="187"/>
      <c r="BJ150" s="92"/>
      <c r="BK150" s="187"/>
      <c r="BL150" s="92"/>
      <c r="BM150" s="92"/>
    </row>
    <row r="151" spans="2:65" s="102" customFormat="1" ht="31.5" customHeight="1">
      <c r="B151" s="103"/>
      <c r="C151" s="239" t="s">
        <v>350</v>
      </c>
      <c r="D151" s="239" t="s">
        <v>162</v>
      </c>
      <c r="E151" s="240" t="s">
        <v>552</v>
      </c>
      <c r="F151" s="241" t="s">
        <v>1170</v>
      </c>
      <c r="G151" s="242" t="s">
        <v>510</v>
      </c>
      <c r="H151" s="243">
        <v>3</v>
      </c>
      <c r="I151" s="6"/>
      <c r="J151" s="244">
        <f aca="true" t="shared" si="10" ref="J151:J179">ROUND(I151*H151,2)</f>
        <v>0</v>
      </c>
      <c r="K151" s="241" t="s">
        <v>710</v>
      </c>
      <c r="L151" s="103"/>
      <c r="M151" s="245" t="s">
        <v>5</v>
      </c>
      <c r="N151" s="184" t="s">
        <v>42</v>
      </c>
      <c r="O151" s="104"/>
      <c r="P151" s="185">
        <f aca="true" t="shared" si="11" ref="P151:P182">O151*H151</f>
        <v>0</v>
      </c>
      <c r="Q151" s="185">
        <v>0</v>
      </c>
      <c r="R151" s="185">
        <f aca="true" t="shared" si="12" ref="R151:R182">Q151*H151</f>
        <v>0</v>
      </c>
      <c r="S151" s="185">
        <v>0</v>
      </c>
      <c r="T151" s="186">
        <f aca="true" t="shared" si="13" ref="T151:T182">S151*H151</f>
        <v>0</v>
      </c>
      <c r="AR151" s="92" t="s">
        <v>488</v>
      </c>
      <c r="AT151" s="92" t="s">
        <v>162</v>
      </c>
      <c r="AU151" s="92" t="s">
        <v>160</v>
      </c>
      <c r="AY151" s="92" t="s">
        <v>159</v>
      </c>
      <c r="BE151" s="187">
        <f aca="true" t="shared" si="14" ref="BE151:BE182">IF(N151="základní",J151,0)</f>
        <v>0</v>
      </c>
      <c r="BF151" s="187">
        <f aca="true" t="shared" si="15" ref="BF151:BF182">IF(N151="snížená",J151,0)</f>
        <v>0</v>
      </c>
      <c r="BG151" s="187">
        <f aca="true" t="shared" si="16" ref="BG151:BG182">IF(N151="zákl. přenesená",J151,0)</f>
        <v>0</v>
      </c>
      <c r="BH151" s="187">
        <f aca="true" t="shared" si="17" ref="BH151:BH182">IF(N151="sníž. přenesená",J151,0)</f>
        <v>0</v>
      </c>
      <c r="BI151" s="187">
        <f aca="true" t="shared" si="18" ref="BI151:BI182">IF(N151="nulová",J151,0)</f>
        <v>0</v>
      </c>
      <c r="BJ151" s="92" t="s">
        <v>79</v>
      </c>
      <c r="BK151" s="187">
        <f aca="true" t="shared" si="19" ref="BK151:BK182">ROUND(I151*H151,2)</f>
        <v>0</v>
      </c>
      <c r="BL151" s="92" t="s">
        <v>488</v>
      </c>
      <c r="BM151" s="92" t="s">
        <v>646</v>
      </c>
    </row>
    <row r="152" spans="2:65" s="153" customFormat="1" ht="31.5" customHeight="1">
      <c r="B152" s="103"/>
      <c r="C152" s="239"/>
      <c r="D152" s="239"/>
      <c r="E152" s="240"/>
      <c r="F152" s="241" t="s">
        <v>1190</v>
      </c>
      <c r="G152" s="242"/>
      <c r="H152" s="243"/>
      <c r="I152" s="276"/>
      <c r="J152" s="244"/>
      <c r="K152" s="241"/>
      <c r="L152" s="103"/>
      <c r="M152" s="245"/>
      <c r="N152" s="269"/>
      <c r="O152" s="267"/>
      <c r="P152" s="268"/>
      <c r="Q152" s="268"/>
      <c r="R152" s="268"/>
      <c r="S152" s="268"/>
      <c r="T152" s="186"/>
      <c r="AR152" s="92"/>
      <c r="AT152" s="92"/>
      <c r="AU152" s="92"/>
      <c r="AY152" s="92"/>
      <c r="BE152" s="187"/>
      <c r="BF152" s="187"/>
      <c r="BG152" s="187"/>
      <c r="BH152" s="187"/>
      <c r="BI152" s="187"/>
      <c r="BJ152" s="92"/>
      <c r="BK152" s="187"/>
      <c r="BL152" s="92"/>
      <c r="BM152" s="92"/>
    </row>
    <row r="153" spans="2:65" s="102" customFormat="1" ht="31.5" customHeight="1">
      <c r="B153" s="103"/>
      <c r="C153" s="239" t="s">
        <v>344</v>
      </c>
      <c r="D153" s="239" t="s">
        <v>162</v>
      </c>
      <c r="E153" s="240" t="s">
        <v>554</v>
      </c>
      <c r="F153" s="241" t="s">
        <v>1171</v>
      </c>
      <c r="G153" s="242" t="s">
        <v>510</v>
      </c>
      <c r="H153" s="243">
        <v>12</v>
      </c>
      <c r="I153" s="6"/>
      <c r="J153" s="244">
        <f t="shared" si="10"/>
        <v>0</v>
      </c>
      <c r="K153" s="241" t="s">
        <v>710</v>
      </c>
      <c r="L153" s="103"/>
      <c r="M153" s="245" t="s">
        <v>5</v>
      </c>
      <c r="N153" s="184" t="s">
        <v>42</v>
      </c>
      <c r="O153" s="104"/>
      <c r="P153" s="185">
        <f t="shared" si="11"/>
        <v>0</v>
      </c>
      <c r="Q153" s="185">
        <v>0</v>
      </c>
      <c r="R153" s="185">
        <f t="shared" si="12"/>
        <v>0</v>
      </c>
      <c r="S153" s="185">
        <v>0</v>
      </c>
      <c r="T153" s="186">
        <f t="shared" si="13"/>
        <v>0</v>
      </c>
      <c r="AR153" s="92" t="s">
        <v>488</v>
      </c>
      <c r="AT153" s="92" t="s">
        <v>162</v>
      </c>
      <c r="AU153" s="92" t="s">
        <v>160</v>
      </c>
      <c r="AY153" s="92" t="s">
        <v>159</v>
      </c>
      <c r="BE153" s="187">
        <f t="shared" si="14"/>
        <v>0</v>
      </c>
      <c r="BF153" s="187">
        <f t="shared" si="15"/>
        <v>0</v>
      </c>
      <c r="BG153" s="187">
        <f t="shared" si="16"/>
        <v>0</v>
      </c>
      <c r="BH153" s="187">
        <f t="shared" si="17"/>
        <v>0</v>
      </c>
      <c r="BI153" s="187">
        <f t="shared" si="18"/>
        <v>0</v>
      </c>
      <c r="BJ153" s="92" t="s">
        <v>79</v>
      </c>
      <c r="BK153" s="187">
        <f t="shared" si="19"/>
        <v>0</v>
      </c>
      <c r="BL153" s="92" t="s">
        <v>488</v>
      </c>
      <c r="BM153" s="92" t="s">
        <v>647</v>
      </c>
    </row>
    <row r="154" spans="2:65" s="153" customFormat="1" ht="31.5" customHeight="1">
      <c r="B154" s="103"/>
      <c r="C154" s="239"/>
      <c r="D154" s="239"/>
      <c r="E154" s="240"/>
      <c r="F154" s="241" t="s">
        <v>1190</v>
      </c>
      <c r="G154" s="242"/>
      <c r="H154" s="243"/>
      <c r="I154" s="276"/>
      <c r="J154" s="244"/>
      <c r="K154" s="241"/>
      <c r="L154" s="103"/>
      <c r="M154" s="245"/>
      <c r="N154" s="269"/>
      <c r="O154" s="267"/>
      <c r="P154" s="268"/>
      <c r="Q154" s="268"/>
      <c r="R154" s="268"/>
      <c r="S154" s="268"/>
      <c r="T154" s="186"/>
      <c r="AR154" s="92"/>
      <c r="AT154" s="92"/>
      <c r="AU154" s="92"/>
      <c r="AY154" s="92"/>
      <c r="BE154" s="187"/>
      <c r="BF154" s="187"/>
      <c r="BG154" s="187"/>
      <c r="BH154" s="187"/>
      <c r="BI154" s="187"/>
      <c r="BJ154" s="92"/>
      <c r="BK154" s="187"/>
      <c r="BL154" s="92"/>
      <c r="BM154" s="92"/>
    </row>
    <row r="155" spans="2:65" s="102" customFormat="1" ht="31.5" customHeight="1">
      <c r="B155" s="103"/>
      <c r="C155" s="239" t="s">
        <v>333</v>
      </c>
      <c r="D155" s="239" t="s">
        <v>162</v>
      </c>
      <c r="E155" s="240" t="s">
        <v>556</v>
      </c>
      <c r="F155" s="241" t="s">
        <v>1172</v>
      </c>
      <c r="G155" s="242" t="s">
        <v>510</v>
      </c>
      <c r="H155" s="243">
        <v>37</v>
      </c>
      <c r="I155" s="6"/>
      <c r="J155" s="244">
        <f t="shared" si="10"/>
        <v>0</v>
      </c>
      <c r="K155" s="241" t="s">
        <v>710</v>
      </c>
      <c r="L155" s="103"/>
      <c r="M155" s="245" t="s">
        <v>5</v>
      </c>
      <c r="N155" s="184" t="s">
        <v>42</v>
      </c>
      <c r="O155" s="104"/>
      <c r="P155" s="185">
        <f t="shared" si="11"/>
        <v>0</v>
      </c>
      <c r="Q155" s="185">
        <v>0</v>
      </c>
      <c r="R155" s="185">
        <f t="shared" si="12"/>
        <v>0</v>
      </c>
      <c r="S155" s="185">
        <v>0</v>
      </c>
      <c r="T155" s="186">
        <f t="shared" si="13"/>
        <v>0</v>
      </c>
      <c r="AR155" s="92" t="s">
        <v>488</v>
      </c>
      <c r="AT155" s="92" t="s">
        <v>162</v>
      </c>
      <c r="AU155" s="92" t="s">
        <v>160</v>
      </c>
      <c r="AY155" s="92" t="s">
        <v>159</v>
      </c>
      <c r="BE155" s="187">
        <f t="shared" si="14"/>
        <v>0</v>
      </c>
      <c r="BF155" s="187">
        <f t="shared" si="15"/>
        <v>0</v>
      </c>
      <c r="BG155" s="187">
        <f t="shared" si="16"/>
        <v>0</v>
      </c>
      <c r="BH155" s="187">
        <f t="shared" si="17"/>
        <v>0</v>
      </c>
      <c r="BI155" s="187">
        <f t="shared" si="18"/>
        <v>0</v>
      </c>
      <c r="BJ155" s="92" t="s">
        <v>79</v>
      </c>
      <c r="BK155" s="187">
        <f t="shared" si="19"/>
        <v>0</v>
      </c>
      <c r="BL155" s="92" t="s">
        <v>488</v>
      </c>
      <c r="BM155" s="92" t="s">
        <v>648</v>
      </c>
    </row>
    <row r="156" spans="2:65" s="153" customFormat="1" ht="31.5" customHeight="1">
      <c r="B156" s="103"/>
      <c r="C156" s="239"/>
      <c r="D156" s="239"/>
      <c r="E156" s="240"/>
      <c r="F156" s="241" t="s">
        <v>1190</v>
      </c>
      <c r="G156" s="242"/>
      <c r="H156" s="243"/>
      <c r="I156" s="276"/>
      <c r="J156" s="244"/>
      <c r="K156" s="241"/>
      <c r="L156" s="103"/>
      <c r="M156" s="245"/>
      <c r="N156" s="269"/>
      <c r="O156" s="267"/>
      <c r="P156" s="268"/>
      <c r="Q156" s="268"/>
      <c r="R156" s="268"/>
      <c r="S156" s="268"/>
      <c r="T156" s="186"/>
      <c r="AR156" s="92"/>
      <c r="AT156" s="92"/>
      <c r="AU156" s="92"/>
      <c r="AY156" s="92"/>
      <c r="BE156" s="187"/>
      <c r="BF156" s="187"/>
      <c r="BG156" s="187"/>
      <c r="BH156" s="187"/>
      <c r="BI156" s="187"/>
      <c r="BJ156" s="92"/>
      <c r="BK156" s="187"/>
      <c r="BL156" s="92"/>
      <c r="BM156" s="92"/>
    </row>
    <row r="157" spans="2:65" s="102" customFormat="1" ht="31.5" customHeight="1">
      <c r="B157" s="103"/>
      <c r="C157" s="239" t="s">
        <v>339</v>
      </c>
      <c r="D157" s="239" t="s">
        <v>162</v>
      </c>
      <c r="E157" s="240" t="s">
        <v>558</v>
      </c>
      <c r="F157" s="241" t="s">
        <v>1173</v>
      </c>
      <c r="G157" s="242" t="s">
        <v>510</v>
      </c>
      <c r="H157" s="243">
        <v>6</v>
      </c>
      <c r="I157" s="6"/>
      <c r="J157" s="244">
        <f t="shared" si="10"/>
        <v>0</v>
      </c>
      <c r="K157" s="241" t="s">
        <v>710</v>
      </c>
      <c r="L157" s="103"/>
      <c r="M157" s="245" t="s">
        <v>5</v>
      </c>
      <c r="N157" s="184" t="s">
        <v>42</v>
      </c>
      <c r="O157" s="104"/>
      <c r="P157" s="185">
        <f t="shared" si="11"/>
        <v>0</v>
      </c>
      <c r="Q157" s="185">
        <v>0</v>
      </c>
      <c r="R157" s="185">
        <f t="shared" si="12"/>
        <v>0</v>
      </c>
      <c r="S157" s="185">
        <v>0</v>
      </c>
      <c r="T157" s="186">
        <f t="shared" si="13"/>
        <v>0</v>
      </c>
      <c r="AR157" s="92" t="s">
        <v>488</v>
      </c>
      <c r="AT157" s="92" t="s">
        <v>162</v>
      </c>
      <c r="AU157" s="92" t="s">
        <v>160</v>
      </c>
      <c r="AY157" s="92" t="s">
        <v>159</v>
      </c>
      <c r="BE157" s="187">
        <f t="shared" si="14"/>
        <v>0</v>
      </c>
      <c r="BF157" s="187">
        <f t="shared" si="15"/>
        <v>0</v>
      </c>
      <c r="BG157" s="187">
        <f t="shared" si="16"/>
        <v>0</v>
      </c>
      <c r="BH157" s="187">
        <f t="shared" si="17"/>
        <v>0</v>
      </c>
      <c r="BI157" s="187">
        <f t="shared" si="18"/>
        <v>0</v>
      </c>
      <c r="BJ157" s="92" t="s">
        <v>79</v>
      </c>
      <c r="BK157" s="187">
        <f t="shared" si="19"/>
        <v>0</v>
      </c>
      <c r="BL157" s="92" t="s">
        <v>488</v>
      </c>
      <c r="BM157" s="92" t="s">
        <v>649</v>
      </c>
    </row>
    <row r="158" spans="2:65" s="153" customFormat="1" ht="31.5" customHeight="1">
      <c r="B158" s="103"/>
      <c r="C158" s="239"/>
      <c r="D158" s="239"/>
      <c r="E158" s="240"/>
      <c r="F158" s="241" t="s">
        <v>1190</v>
      </c>
      <c r="G158" s="242"/>
      <c r="H158" s="243"/>
      <c r="I158" s="276"/>
      <c r="J158" s="244"/>
      <c r="K158" s="241"/>
      <c r="L158" s="103"/>
      <c r="M158" s="245"/>
      <c r="N158" s="269"/>
      <c r="O158" s="267"/>
      <c r="P158" s="268"/>
      <c r="Q158" s="268"/>
      <c r="R158" s="268"/>
      <c r="S158" s="268"/>
      <c r="T158" s="186"/>
      <c r="AR158" s="92"/>
      <c r="AT158" s="92"/>
      <c r="AU158" s="92"/>
      <c r="AY158" s="92"/>
      <c r="BE158" s="187"/>
      <c r="BF158" s="187"/>
      <c r="BG158" s="187"/>
      <c r="BH158" s="187"/>
      <c r="BI158" s="187"/>
      <c r="BJ158" s="92"/>
      <c r="BK158" s="187"/>
      <c r="BL158" s="92"/>
      <c r="BM158" s="92"/>
    </row>
    <row r="159" spans="2:65" s="102" customFormat="1" ht="31.5" customHeight="1">
      <c r="B159" s="103"/>
      <c r="C159" s="239" t="s">
        <v>572</v>
      </c>
      <c r="D159" s="239" t="s">
        <v>162</v>
      </c>
      <c r="E159" s="240" t="s">
        <v>562</v>
      </c>
      <c r="F159" s="241" t="s">
        <v>1175</v>
      </c>
      <c r="G159" s="242" t="s">
        <v>510</v>
      </c>
      <c r="H159" s="243">
        <v>11</v>
      </c>
      <c r="I159" s="6"/>
      <c r="J159" s="244">
        <f t="shared" si="10"/>
        <v>0</v>
      </c>
      <c r="K159" s="241" t="s">
        <v>710</v>
      </c>
      <c r="L159" s="103"/>
      <c r="M159" s="245" t="s">
        <v>5</v>
      </c>
      <c r="N159" s="184" t="s">
        <v>42</v>
      </c>
      <c r="O159" s="104"/>
      <c r="P159" s="185">
        <f t="shared" si="11"/>
        <v>0</v>
      </c>
      <c r="Q159" s="185">
        <v>0</v>
      </c>
      <c r="R159" s="185">
        <f t="shared" si="12"/>
        <v>0</v>
      </c>
      <c r="S159" s="185">
        <v>0</v>
      </c>
      <c r="T159" s="186">
        <f t="shared" si="13"/>
        <v>0</v>
      </c>
      <c r="AR159" s="92" t="s">
        <v>488</v>
      </c>
      <c r="AT159" s="92" t="s">
        <v>162</v>
      </c>
      <c r="AU159" s="92" t="s">
        <v>160</v>
      </c>
      <c r="AY159" s="92" t="s">
        <v>159</v>
      </c>
      <c r="BE159" s="187">
        <f t="shared" si="14"/>
        <v>0</v>
      </c>
      <c r="BF159" s="187">
        <f t="shared" si="15"/>
        <v>0</v>
      </c>
      <c r="BG159" s="187">
        <f t="shared" si="16"/>
        <v>0</v>
      </c>
      <c r="BH159" s="187">
        <f t="shared" si="17"/>
        <v>0</v>
      </c>
      <c r="BI159" s="187">
        <f t="shared" si="18"/>
        <v>0</v>
      </c>
      <c r="BJ159" s="92" t="s">
        <v>79</v>
      </c>
      <c r="BK159" s="187">
        <f t="shared" si="19"/>
        <v>0</v>
      </c>
      <c r="BL159" s="92" t="s">
        <v>488</v>
      </c>
      <c r="BM159" s="92" t="s">
        <v>650</v>
      </c>
    </row>
    <row r="160" spans="2:65" s="153" customFormat="1" ht="31.5" customHeight="1">
      <c r="B160" s="103"/>
      <c r="C160" s="239"/>
      <c r="D160" s="239"/>
      <c r="E160" s="240"/>
      <c r="F160" s="241" t="s">
        <v>1190</v>
      </c>
      <c r="G160" s="242"/>
      <c r="H160" s="243"/>
      <c r="I160" s="276"/>
      <c r="J160" s="244"/>
      <c r="K160" s="241"/>
      <c r="L160" s="103"/>
      <c r="M160" s="245"/>
      <c r="N160" s="269"/>
      <c r="O160" s="267"/>
      <c r="P160" s="268"/>
      <c r="Q160" s="268"/>
      <c r="R160" s="268"/>
      <c r="S160" s="268"/>
      <c r="T160" s="186"/>
      <c r="AR160" s="92"/>
      <c r="AT160" s="92"/>
      <c r="AU160" s="92"/>
      <c r="AY160" s="92"/>
      <c r="BE160" s="187"/>
      <c r="BF160" s="187"/>
      <c r="BG160" s="187"/>
      <c r="BH160" s="187"/>
      <c r="BI160" s="187"/>
      <c r="BJ160" s="92"/>
      <c r="BK160" s="187"/>
      <c r="BL160" s="92"/>
      <c r="BM160" s="92"/>
    </row>
    <row r="161" spans="2:65" s="102" customFormat="1" ht="31.5" customHeight="1">
      <c r="B161" s="103"/>
      <c r="C161" s="239" t="s">
        <v>322</v>
      </c>
      <c r="D161" s="239" t="s">
        <v>162</v>
      </c>
      <c r="E161" s="240" t="s">
        <v>566</v>
      </c>
      <c r="F161" s="241" t="s">
        <v>1177</v>
      </c>
      <c r="G161" s="242" t="s">
        <v>510</v>
      </c>
      <c r="H161" s="243">
        <v>2</v>
      </c>
      <c r="I161" s="6"/>
      <c r="J161" s="244">
        <f t="shared" si="10"/>
        <v>0</v>
      </c>
      <c r="K161" s="241" t="s">
        <v>710</v>
      </c>
      <c r="L161" s="103"/>
      <c r="M161" s="245" t="s">
        <v>5</v>
      </c>
      <c r="N161" s="184" t="s">
        <v>42</v>
      </c>
      <c r="O161" s="104"/>
      <c r="P161" s="185">
        <f t="shared" si="11"/>
        <v>0</v>
      </c>
      <c r="Q161" s="185">
        <v>0</v>
      </c>
      <c r="R161" s="185">
        <f t="shared" si="12"/>
        <v>0</v>
      </c>
      <c r="S161" s="185">
        <v>0</v>
      </c>
      <c r="T161" s="186">
        <f t="shared" si="13"/>
        <v>0</v>
      </c>
      <c r="AR161" s="92" t="s">
        <v>488</v>
      </c>
      <c r="AT161" s="92" t="s">
        <v>162</v>
      </c>
      <c r="AU161" s="92" t="s">
        <v>160</v>
      </c>
      <c r="AY161" s="92" t="s">
        <v>159</v>
      </c>
      <c r="BE161" s="187">
        <f t="shared" si="14"/>
        <v>0</v>
      </c>
      <c r="BF161" s="187">
        <f t="shared" si="15"/>
        <v>0</v>
      </c>
      <c r="BG161" s="187">
        <f t="shared" si="16"/>
        <v>0</v>
      </c>
      <c r="BH161" s="187">
        <f t="shared" si="17"/>
        <v>0</v>
      </c>
      <c r="BI161" s="187">
        <f t="shared" si="18"/>
        <v>0</v>
      </c>
      <c r="BJ161" s="92" t="s">
        <v>79</v>
      </c>
      <c r="BK161" s="187">
        <f t="shared" si="19"/>
        <v>0</v>
      </c>
      <c r="BL161" s="92" t="s">
        <v>488</v>
      </c>
      <c r="BM161" s="92" t="s">
        <v>651</v>
      </c>
    </row>
    <row r="162" spans="2:65" s="153" customFormat="1" ht="31.5" customHeight="1">
      <c r="B162" s="103"/>
      <c r="C162" s="239"/>
      <c r="D162" s="239"/>
      <c r="E162" s="240"/>
      <c r="F162" s="241" t="s">
        <v>1190</v>
      </c>
      <c r="G162" s="242"/>
      <c r="H162" s="243"/>
      <c r="I162" s="276"/>
      <c r="J162" s="244"/>
      <c r="K162" s="241"/>
      <c r="L162" s="103"/>
      <c r="M162" s="245"/>
      <c r="N162" s="269"/>
      <c r="O162" s="267"/>
      <c r="P162" s="268"/>
      <c r="Q162" s="268"/>
      <c r="R162" s="268"/>
      <c r="S162" s="268"/>
      <c r="T162" s="186"/>
      <c r="AR162" s="92"/>
      <c r="AT162" s="92"/>
      <c r="AU162" s="92"/>
      <c r="AY162" s="92"/>
      <c r="BE162" s="187"/>
      <c r="BF162" s="187"/>
      <c r="BG162" s="187"/>
      <c r="BH162" s="187"/>
      <c r="BI162" s="187"/>
      <c r="BJ162" s="92"/>
      <c r="BK162" s="187"/>
      <c r="BL162" s="92"/>
      <c r="BM162" s="92"/>
    </row>
    <row r="163" spans="2:65" s="102" customFormat="1" ht="31.5" customHeight="1">
      <c r="B163" s="103"/>
      <c r="C163" s="239" t="s">
        <v>356</v>
      </c>
      <c r="D163" s="239" t="s">
        <v>162</v>
      </c>
      <c r="E163" s="240" t="s">
        <v>568</v>
      </c>
      <c r="F163" s="241" t="s">
        <v>1178</v>
      </c>
      <c r="G163" s="242" t="s">
        <v>510</v>
      </c>
      <c r="H163" s="243">
        <v>7</v>
      </c>
      <c r="I163" s="6"/>
      <c r="J163" s="244">
        <f t="shared" si="10"/>
        <v>0</v>
      </c>
      <c r="K163" s="241" t="s">
        <v>710</v>
      </c>
      <c r="L163" s="103"/>
      <c r="M163" s="245" t="s">
        <v>5</v>
      </c>
      <c r="N163" s="184" t="s">
        <v>42</v>
      </c>
      <c r="O163" s="104"/>
      <c r="P163" s="185">
        <f t="shared" si="11"/>
        <v>0</v>
      </c>
      <c r="Q163" s="185">
        <v>0</v>
      </c>
      <c r="R163" s="185">
        <f t="shared" si="12"/>
        <v>0</v>
      </c>
      <c r="S163" s="185">
        <v>0</v>
      </c>
      <c r="T163" s="186">
        <f t="shared" si="13"/>
        <v>0</v>
      </c>
      <c r="AR163" s="92" t="s">
        <v>488</v>
      </c>
      <c r="AT163" s="92" t="s">
        <v>162</v>
      </c>
      <c r="AU163" s="92" t="s">
        <v>160</v>
      </c>
      <c r="AY163" s="92" t="s">
        <v>159</v>
      </c>
      <c r="BE163" s="187">
        <f t="shared" si="14"/>
        <v>0</v>
      </c>
      <c r="BF163" s="187">
        <f t="shared" si="15"/>
        <v>0</v>
      </c>
      <c r="BG163" s="187">
        <f t="shared" si="16"/>
        <v>0</v>
      </c>
      <c r="BH163" s="187">
        <f t="shared" si="17"/>
        <v>0</v>
      </c>
      <c r="BI163" s="187">
        <f t="shared" si="18"/>
        <v>0</v>
      </c>
      <c r="BJ163" s="92" t="s">
        <v>79</v>
      </c>
      <c r="BK163" s="187">
        <f t="shared" si="19"/>
        <v>0</v>
      </c>
      <c r="BL163" s="92" t="s">
        <v>488</v>
      </c>
      <c r="BM163" s="92" t="s">
        <v>652</v>
      </c>
    </row>
    <row r="164" spans="2:65" s="153" customFormat="1" ht="31.5" customHeight="1">
      <c r="B164" s="103"/>
      <c r="C164" s="239"/>
      <c r="D164" s="239"/>
      <c r="E164" s="240"/>
      <c r="F164" s="241" t="s">
        <v>1190</v>
      </c>
      <c r="G164" s="242"/>
      <c r="H164" s="243"/>
      <c r="I164" s="276"/>
      <c r="J164" s="244"/>
      <c r="K164" s="241"/>
      <c r="L164" s="103"/>
      <c r="M164" s="245"/>
      <c r="N164" s="269"/>
      <c r="O164" s="267"/>
      <c r="P164" s="268"/>
      <c r="Q164" s="268"/>
      <c r="R164" s="268"/>
      <c r="S164" s="268"/>
      <c r="T164" s="186"/>
      <c r="AR164" s="92"/>
      <c r="AT164" s="92"/>
      <c r="AU164" s="92"/>
      <c r="AY164" s="92"/>
      <c r="BE164" s="187"/>
      <c r="BF164" s="187"/>
      <c r="BG164" s="187"/>
      <c r="BH164" s="187"/>
      <c r="BI164" s="187"/>
      <c r="BJ164" s="92"/>
      <c r="BK164" s="187"/>
      <c r="BL164" s="92"/>
      <c r="BM164" s="92"/>
    </row>
    <row r="165" spans="2:65" s="102" customFormat="1" ht="31.5" customHeight="1">
      <c r="B165" s="103"/>
      <c r="C165" s="239" t="s">
        <v>543</v>
      </c>
      <c r="D165" s="239" t="s">
        <v>162</v>
      </c>
      <c r="E165" s="240" t="s">
        <v>653</v>
      </c>
      <c r="F165" s="241" t="s">
        <v>1205</v>
      </c>
      <c r="G165" s="242" t="s">
        <v>510</v>
      </c>
      <c r="H165" s="243">
        <v>3</v>
      </c>
      <c r="I165" s="6"/>
      <c r="J165" s="244">
        <f t="shared" si="10"/>
        <v>0</v>
      </c>
      <c r="K165" s="241" t="s">
        <v>710</v>
      </c>
      <c r="L165" s="103"/>
      <c r="M165" s="245" t="s">
        <v>5</v>
      </c>
      <c r="N165" s="184" t="s">
        <v>42</v>
      </c>
      <c r="O165" s="104"/>
      <c r="P165" s="185">
        <f t="shared" si="11"/>
        <v>0</v>
      </c>
      <c r="Q165" s="185">
        <v>0</v>
      </c>
      <c r="R165" s="185">
        <f t="shared" si="12"/>
        <v>0</v>
      </c>
      <c r="S165" s="185">
        <v>0</v>
      </c>
      <c r="T165" s="186">
        <f t="shared" si="13"/>
        <v>0</v>
      </c>
      <c r="AR165" s="92" t="s">
        <v>488</v>
      </c>
      <c r="AT165" s="92" t="s">
        <v>162</v>
      </c>
      <c r="AU165" s="92" t="s">
        <v>160</v>
      </c>
      <c r="AY165" s="92" t="s">
        <v>159</v>
      </c>
      <c r="BE165" s="187">
        <f t="shared" si="14"/>
        <v>0</v>
      </c>
      <c r="BF165" s="187">
        <f t="shared" si="15"/>
        <v>0</v>
      </c>
      <c r="BG165" s="187">
        <f t="shared" si="16"/>
        <v>0</v>
      </c>
      <c r="BH165" s="187">
        <f t="shared" si="17"/>
        <v>0</v>
      </c>
      <c r="BI165" s="187">
        <f t="shared" si="18"/>
        <v>0</v>
      </c>
      <c r="BJ165" s="92" t="s">
        <v>79</v>
      </c>
      <c r="BK165" s="187">
        <f t="shared" si="19"/>
        <v>0</v>
      </c>
      <c r="BL165" s="92" t="s">
        <v>488</v>
      </c>
      <c r="BM165" s="92" t="s">
        <v>654</v>
      </c>
    </row>
    <row r="166" spans="2:65" s="153" customFormat="1" ht="31.5" customHeight="1">
      <c r="B166" s="103"/>
      <c r="C166" s="239"/>
      <c r="D166" s="239"/>
      <c r="E166" s="240"/>
      <c r="F166" s="241" t="s">
        <v>1190</v>
      </c>
      <c r="G166" s="242"/>
      <c r="H166" s="243"/>
      <c r="I166" s="276"/>
      <c r="J166" s="244"/>
      <c r="K166" s="241"/>
      <c r="L166" s="103"/>
      <c r="M166" s="245"/>
      <c r="N166" s="269"/>
      <c r="O166" s="267"/>
      <c r="P166" s="268"/>
      <c r="Q166" s="268"/>
      <c r="R166" s="268"/>
      <c r="S166" s="268"/>
      <c r="T166" s="186"/>
      <c r="AR166" s="92"/>
      <c r="AT166" s="92"/>
      <c r="AU166" s="92"/>
      <c r="AY166" s="92"/>
      <c r="BE166" s="187"/>
      <c r="BF166" s="187"/>
      <c r="BG166" s="187"/>
      <c r="BH166" s="187"/>
      <c r="BI166" s="187"/>
      <c r="BJ166" s="92"/>
      <c r="BK166" s="187"/>
      <c r="BL166" s="92"/>
      <c r="BM166" s="92"/>
    </row>
    <row r="167" spans="2:65" s="102" customFormat="1" ht="31.5" customHeight="1">
      <c r="B167" s="103"/>
      <c r="C167" s="239" t="s">
        <v>328</v>
      </c>
      <c r="D167" s="239" t="s">
        <v>162</v>
      </c>
      <c r="E167" s="240" t="s">
        <v>655</v>
      </c>
      <c r="F167" s="241" t="s">
        <v>1206</v>
      </c>
      <c r="G167" s="242" t="s">
        <v>510</v>
      </c>
      <c r="H167" s="243">
        <v>5</v>
      </c>
      <c r="I167" s="6"/>
      <c r="J167" s="244">
        <f t="shared" si="10"/>
        <v>0</v>
      </c>
      <c r="K167" s="241" t="s">
        <v>710</v>
      </c>
      <c r="L167" s="103"/>
      <c r="M167" s="245" t="s">
        <v>5</v>
      </c>
      <c r="N167" s="184" t="s">
        <v>42</v>
      </c>
      <c r="O167" s="104"/>
      <c r="P167" s="185">
        <f t="shared" si="11"/>
        <v>0</v>
      </c>
      <c r="Q167" s="185">
        <v>0</v>
      </c>
      <c r="R167" s="185">
        <f t="shared" si="12"/>
        <v>0</v>
      </c>
      <c r="S167" s="185">
        <v>0</v>
      </c>
      <c r="T167" s="186">
        <f t="shared" si="13"/>
        <v>0</v>
      </c>
      <c r="AR167" s="92" t="s">
        <v>488</v>
      </c>
      <c r="AT167" s="92" t="s">
        <v>162</v>
      </c>
      <c r="AU167" s="92" t="s">
        <v>160</v>
      </c>
      <c r="AY167" s="92" t="s">
        <v>159</v>
      </c>
      <c r="BE167" s="187">
        <f t="shared" si="14"/>
        <v>0</v>
      </c>
      <c r="BF167" s="187">
        <f t="shared" si="15"/>
        <v>0</v>
      </c>
      <c r="BG167" s="187">
        <f t="shared" si="16"/>
        <v>0</v>
      </c>
      <c r="BH167" s="187">
        <f t="shared" si="17"/>
        <v>0</v>
      </c>
      <c r="BI167" s="187">
        <f t="shared" si="18"/>
        <v>0</v>
      </c>
      <c r="BJ167" s="92" t="s">
        <v>79</v>
      </c>
      <c r="BK167" s="187">
        <f t="shared" si="19"/>
        <v>0</v>
      </c>
      <c r="BL167" s="92" t="s">
        <v>488</v>
      </c>
      <c r="BM167" s="92" t="s">
        <v>656</v>
      </c>
    </row>
    <row r="168" spans="2:65" s="153" customFormat="1" ht="31.5" customHeight="1">
      <c r="B168" s="103"/>
      <c r="C168" s="239"/>
      <c r="D168" s="239"/>
      <c r="E168" s="240"/>
      <c r="F168" s="241" t="s">
        <v>1190</v>
      </c>
      <c r="G168" s="242"/>
      <c r="H168" s="243"/>
      <c r="I168" s="276"/>
      <c r="J168" s="244"/>
      <c r="K168" s="241"/>
      <c r="L168" s="103"/>
      <c r="M168" s="245"/>
      <c r="N168" s="269"/>
      <c r="O168" s="267"/>
      <c r="P168" s="268"/>
      <c r="Q168" s="268"/>
      <c r="R168" s="268"/>
      <c r="S168" s="268"/>
      <c r="T168" s="186"/>
      <c r="AR168" s="92"/>
      <c r="AT168" s="92"/>
      <c r="AU168" s="92"/>
      <c r="AY168" s="92"/>
      <c r="BE168" s="187"/>
      <c r="BF168" s="187"/>
      <c r="BG168" s="187"/>
      <c r="BH168" s="187"/>
      <c r="BI168" s="187"/>
      <c r="BJ168" s="92"/>
      <c r="BK168" s="187"/>
      <c r="BL168" s="92"/>
      <c r="BM168" s="92"/>
    </row>
    <row r="169" spans="2:65" s="102" customFormat="1" ht="31.5" customHeight="1">
      <c r="B169" s="103"/>
      <c r="C169" s="239" t="s">
        <v>311</v>
      </c>
      <c r="D169" s="239" t="s">
        <v>162</v>
      </c>
      <c r="E169" s="240" t="s">
        <v>657</v>
      </c>
      <c r="F169" s="241" t="s">
        <v>1179</v>
      </c>
      <c r="G169" s="242" t="s">
        <v>228</v>
      </c>
      <c r="H169" s="243">
        <v>10</v>
      </c>
      <c r="I169" s="6"/>
      <c r="J169" s="244">
        <f t="shared" si="10"/>
        <v>0</v>
      </c>
      <c r="K169" s="241" t="s">
        <v>698</v>
      </c>
      <c r="L169" s="103"/>
      <c r="M169" s="245" t="s">
        <v>5</v>
      </c>
      <c r="N169" s="184" t="s">
        <v>42</v>
      </c>
      <c r="O169" s="104"/>
      <c r="P169" s="185">
        <f t="shared" si="11"/>
        <v>0</v>
      </c>
      <c r="Q169" s="185">
        <v>0</v>
      </c>
      <c r="R169" s="185">
        <f t="shared" si="12"/>
        <v>0</v>
      </c>
      <c r="S169" s="185">
        <v>0</v>
      </c>
      <c r="T169" s="186">
        <f t="shared" si="13"/>
        <v>0</v>
      </c>
      <c r="AR169" s="92" t="s">
        <v>488</v>
      </c>
      <c r="AT169" s="92" t="s">
        <v>162</v>
      </c>
      <c r="AU169" s="92" t="s">
        <v>160</v>
      </c>
      <c r="AY169" s="92" t="s">
        <v>159</v>
      </c>
      <c r="BE169" s="187">
        <f t="shared" si="14"/>
        <v>0</v>
      </c>
      <c r="BF169" s="187">
        <f t="shared" si="15"/>
        <v>0</v>
      </c>
      <c r="BG169" s="187">
        <f t="shared" si="16"/>
        <v>0</v>
      </c>
      <c r="BH169" s="187">
        <f t="shared" si="17"/>
        <v>0</v>
      </c>
      <c r="BI169" s="187">
        <f t="shared" si="18"/>
        <v>0</v>
      </c>
      <c r="BJ169" s="92" t="s">
        <v>79</v>
      </c>
      <c r="BK169" s="187">
        <f t="shared" si="19"/>
        <v>0</v>
      </c>
      <c r="BL169" s="92" t="s">
        <v>488</v>
      </c>
      <c r="BM169" s="92" t="s">
        <v>658</v>
      </c>
    </row>
    <row r="170" spans="2:65" s="153" customFormat="1" ht="31.5" customHeight="1">
      <c r="B170" s="103"/>
      <c r="C170" s="239"/>
      <c r="D170" s="239"/>
      <c r="E170" s="240"/>
      <c r="F170" s="241" t="s">
        <v>1190</v>
      </c>
      <c r="G170" s="242"/>
      <c r="H170" s="243"/>
      <c r="I170" s="276"/>
      <c r="J170" s="244"/>
      <c r="K170" s="241"/>
      <c r="L170" s="103"/>
      <c r="M170" s="245"/>
      <c r="N170" s="269"/>
      <c r="O170" s="267"/>
      <c r="P170" s="268"/>
      <c r="Q170" s="268"/>
      <c r="R170" s="268"/>
      <c r="S170" s="268"/>
      <c r="T170" s="186"/>
      <c r="AR170" s="92"/>
      <c r="AT170" s="92"/>
      <c r="AU170" s="92"/>
      <c r="AY170" s="92"/>
      <c r="BE170" s="187"/>
      <c r="BF170" s="187"/>
      <c r="BG170" s="187"/>
      <c r="BH170" s="187"/>
      <c r="BI170" s="187"/>
      <c r="BJ170" s="92"/>
      <c r="BK170" s="187"/>
      <c r="BL170" s="92"/>
      <c r="BM170" s="92"/>
    </row>
    <row r="171" spans="2:65" s="102" customFormat="1" ht="22.5" customHeight="1">
      <c r="B171" s="103"/>
      <c r="C171" s="239" t="s">
        <v>361</v>
      </c>
      <c r="D171" s="239" t="s">
        <v>162</v>
      </c>
      <c r="E171" s="240" t="s">
        <v>659</v>
      </c>
      <c r="F171" s="241" t="s">
        <v>1183</v>
      </c>
      <c r="G171" s="242" t="s">
        <v>228</v>
      </c>
      <c r="H171" s="243">
        <v>10</v>
      </c>
      <c r="I171" s="6"/>
      <c r="J171" s="244">
        <f t="shared" si="10"/>
        <v>0</v>
      </c>
      <c r="K171" s="241" t="s">
        <v>698</v>
      </c>
      <c r="L171" s="103"/>
      <c r="M171" s="245" t="s">
        <v>5</v>
      </c>
      <c r="N171" s="184" t="s">
        <v>42</v>
      </c>
      <c r="O171" s="104"/>
      <c r="P171" s="185">
        <f t="shared" si="11"/>
        <v>0</v>
      </c>
      <c r="Q171" s="185">
        <v>0</v>
      </c>
      <c r="R171" s="185">
        <f t="shared" si="12"/>
        <v>0</v>
      </c>
      <c r="S171" s="185">
        <v>0</v>
      </c>
      <c r="T171" s="186">
        <f t="shared" si="13"/>
        <v>0</v>
      </c>
      <c r="AR171" s="92" t="s">
        <v>488</v>
      </c>
      <c r="AT171" s="92" t="s">
        <v>162</v>
      </c>
      <c r="AU171" s="92" t="s">
        <v>160</v>
      </c>
      <c r="AY171" s="92" t="s">
        <v>159</v>
      </c>
      <c r="BE171" s="187">
        <f t="shared" si="14"/>
        <v>0</v>
      </c>
      <c r="BF171" s="187">
        <f t="shared" si="15"/>
        <v>0</v>
      </c>
      <c r="BG171" s="187">
        <f t="shared" si="16"/>
        <v>0</v>
      </c>
      <c r="BH171" s="187">
        <f t="shared" si="17"/>
        <v>0</v>
      </c>
      <c r="BI171" s="187">
        <f t="shared" si="18"/>
        <v>0</v>
      </c>
      <c r="BJ171" s="92" t="s">
        <v>79</v>
      </c>
      <c r="BK171" s="187">
        <f t="shared" si="19"/>
        <v>0</v>
      </c>
      <c r="BL171" s="92" t="s">
        <v>488</v>
      </c>
      <c r="BM171" s="92" t="s">
        <v>660</v>
      </c>
    </row>
    <row r="172" spans="2:65" s="153" customFormat="1" ht="22.5" customHeight="1">
      <c r="B172" s="103"/>
      <c r="C172" s="239"/>
      <c r="D172" s="239"/>
      <c r="E172" s="240"/>
      <c r="F172" s="241" t="s">
        <v>1190</v>
      </c>
      <c r="G172" s="242"/>
      <c r="H172" s="243"/>
      <c r="I172" s="276"/>
      <c r="J172" s="244"/>
      <c r="K172" s="241"/>
      <c r="L172" s="103"/>
      <c r="M172" s="245"/>
      <c r="N172" s="269"/>
      <c r="O172" s="267"/>
      <c r="P172" s="268"/>
      <c r="Q172" s="268"/>
      <c r="R172" s="268"/>
      <c r="S172" s="268"/>
      <c r="T172" s="186"/>
      <c r="AR172" s="92"/>
      <c r="AT172" s="92"/>
      <c r="AU172" s="92"/>
      <c r="AY172" s="92"/>
      <c r="BE172" s="187"/>
      <c r="BF172" s="187"/>
      <c r="BG172" s="187"/>
      <c r="BH172" s="187"/>
      <c r="BI172" s="187"/>
      <c r="BJ172" s="92"/>
      <c r="BK172" s="187"/>
      <c r="BL172" s="92"/>
      <c r="BM172" s="92"/>
    </row>
    <row r="173" spans="2:65" s="102" customFormat="1" ht="22.5" customHeight="1">
      <c r="B173" s="103"/>
      <c r="C173" s="239" t="s">
        <v>389</v>
      </c>
      <c r="D173" s="239" t="s">
        <v>162</v>
      </c>
      <c r="E173" s="240" t="s">
        <v>661</v>
      </c>
      <c r="F173" s="241" t="s">
        <v>1184</v>
      </c>
      <c r="G173" s="242" t="s">
        <v>228</v>
      </c>
      <c r="H173" s="243">
        <v>15</v>
      </c>
      <c r="I173" s="6"/>
      <c r="J173" s="244">
        <f t="shared" si="10"/>
        <v>0</v>
      </c>
      <c r="K173" s="241" t="s">
        <v>698</v>
      </c>
      <c r="L173" s="103"/>
      <c r="M173" s="245" t="s">
        <v>5</v>
      </c>
      <c r="N173" s="184" t="s">
        <v>42</v>
      </c>
      <c r="O173" s="104"/>
      <c r="P173" s="185">
        <f t="shared" si="11"/>
        <v>0</v>
      </c>
      <c r="Q173" s="185">
        <v>0</v>
      </c>
      <c r="R173" s="185">
        <f t="shared" si="12"/>
        <v>0</v>
      </c>
      <c r="S173" s="185">
        <v>0</v>
      </c>
      <c r="T173" s="186">
        <f t="shared" si="13"/>
        <v>0</v>
      </c>
      <c r="AR173" s="92" t="s">
        <v>488</v>
      </c>
      <c r="AT173" s="92" t="s">
        <v>162</v>
      </c>
      <c r="AU173" s="92" t="s">
        <v>160</v>
      </c>
      <c r="AY173" s="92" t="s">
        <v>159</v>
      </c>
      <c r="BE173" s="187">
        <f t="shared" si="14"/>
        <v>0</v>
      </c>
      <c r="BF173" s="187">
        <f t="shared" si="15"/>
        <v>0</v>
      </c>
      <c r="BG173" s="187">
        <f t="shared" si="16"/>
        <v>0</v>
      </c>
      <c r="BH173" s="187">
        <f t="shared" si="17"/>
        <v>0</v>
      </c>
      <c r="BI173" s="187">
        <f t="shared" si="18"/>
        <v>0</v>
      </c>
      <c r="BJ173" s="92" t="s">
        <v>79</v>
      </c>
      <c r="BK173" s="187">
        <f t="shared" si="19"/>
        <v>0</v>
      </c>
      <c r="BL173" s="92" t="s">
        <v>488</v>
      </c>
      <c r="BM173" s="92" t="s">
        <v>662</v>
      </c>
    </row>
    <row r="174" spans="2:65" s="153" customFormat="1" ht="22.5" customHeight="1">
      <c r="B174" s="103"/>
      <c r="C174" s="239"/>
      <c r="D174" s="239"/>
      <c r="E174" s="240"/>
      <c r="F174" s="241" t="s">
        <v>1150</v>
      </c>
      <c r="G174" s="242"/>
      <c r="H174" s="243"/>
      <c r="I174" s="276"/>
      <c r="J174" s="244"/>
      <c r="K174" s="241"/>
      <c r="L174" s="103"/>
      <c r="M174" s="245"/>
      <c r="N174" s="269"/>
      <c r="O174" s="267"/>
      <c r="P174" s="268"/>
      <c r="Q174" s="268"/>
      <c r="R174" s="268"/>
      <c r="S174" s="268"/>
      <c r="T174" s="186"/>
      <c r="AR174" s="92"/>
      <c r="AT174" s="92"/>
      <c r="AU174" s="92"/>
      <c r="AY174" s="92"/>
      <c r="BE174" s="187"/>
      <c r="BF174" s="187"/>
      <c r="BG174" s="187"/>
      <c r="BH174" s="187"/>
      <c r="BI174" s="187"/>
      <c r="BJ174" s="92"/>
      <c r="BK174" s="187"/>
      <c r="BL174" s="92"/>
      <c r="BM174" s="92"/>
    </row>
    <row r="175" spans="2:65" s="102" customFormat="1" ht="22.5" customHeight="1">
      <c r="B175" s="103"/>
      <c r="C175" s="239" t="s">
        <v>392</v>
      </c>
      <c r="D175" s="239" t="s">
        <v>162</v>
      </c>
      <c r="E175" s="240" t="s">
        <v>663</v>
      </c>
      <c r="F175" s="241" t="s">
        <v>1185</v>
      </c>
      <c r="G175" s="242" t="s">
        <v>228</v>
      </c>
      <c r="H175" s="243">
        <v>5</v>
      </c>
      <c r="I175" s="6"/>
      <c r="J175" s="244">
        <f t="shared" si="10"/>
        <v>0</v>
      </c>
      <c r="K175" s="241" t="s">
        <v>698</v>
      </c>
      <c r="L175" s="103"/>
      <c r="M175" s="245" t="s">
        <v>5</v>
      </c>
      <c r="N175" s="184" t="s">
        <v>42</v>
      </c>
      <c r="O175" s="104"/>
      <c r="P175" s="185">
        <f t="shared" si="11"/>
        <v>0</v>
      </c>
      <c r="Q175" s="185">
        <v>0</v>
      </c>
      <c r="R175" s="185">
        <f t="shared" si="12"/>
        <v>0</v>
      </c>
      <c r="S175" s="185">
        <v>0</v>
      </c>
      <c r="T175" s="186">
        <f t="shared" si="13"/>
        <v>0</v>
      </c>
      <c r="AR175" s="92" t="s">
        <v>488</v>
      </c>
      <c r="AT175" s="92" t="s">
        <v>162</v>
      </c>
      <c r="AU175" s="92" t="s">
        <v>160</v>
      </c>
      <c r="AY175" s="92" t="s">
        <v>159</v>
      </c>
      <c r="BE175" s="187">
        <f t="shared" si="14"/>
        <v>0</v>
      </c>
      <c r="BF175" s="187">
        <f t="shared" si="15"/>
        <v>0</v>
      </c>
      <c r="BG175" s="187">
        <f t="shared" si="16"/>
        <v>0</v>
      </c>
      <c r="BH175" s="187">
        <f t="shared" si="17"/>
        <v>0</v>
      </c>
      <c r="BI175" s="187">
        <f t="shared" si="18"/>
        <v>0</v>
      </c>
      <c r="BJ175" s="92" t="s">
        <v>79</v>
      </c>
      <c r="BK175" s="187">
        <f t="shared" si="19"/>
        <v>0</v>
      </c>
      <c r="BL175" s="92" t="s">
        <v>488</v>
      </c>
      <c r="BM175" s="92" t="s">
        <v>664</v>
      </c>
    </row>
    <row r="176" spans="2:65" s="153" customFormat="1" ht="22.5" customHeight="1">
      <c r="B176" s="103"/>
      <c r="C176" s="239"/>
      <c r="D176" s="239"/>
      <c r="E176" s="240"/>
      <c r="F176" s="241" t="s">
        <v>1150</v>
      </c>
      <c r="G176" s="242"/>
      <c r="H176" s="243"/>
      <c r="I176" s="276"/>
      <c r="J176" s="244"/>
      <c r="K176" s="241"/>
      <c r="L176" s="103"/>
      <c r="M176" s="245"/>
      <c r="N176" s="269"/>
      <c r="O176" s="267"/>
      <c r="P176" s="268"/>
      <c r="Q176" s="268"/>
      <c r="R176" s="268"/>
      <c r="S176" s="268"/>
      <c r="T176" s="186"/>
      <c r="AR176" s="92"/>
      <c r="AT176" s="92"/>
      <c r="AU176" s="92"/>
      <c r="AY176" s="92"/>
      <c r="BE176" s="187"/>
      <c r="BF176" s="187"/>
      <c r="BG176" s="187"/>
      <c r="BH176" s="187"/>
      <c r="BI176" s="187"/>
      <c r="BJ176" s="92"/>
      <c r="BK176" s="187"/>
      <c r="BL176" s="92"/>
      <c r="BM176" s="92"/>
    </row>
    <row r="177" spans="2:65" s="102" customFormat="1" ht="22.5" customHeight="1">
      <c r="B177" s="103"/>
      <c r="C177" s="239" t="s">
        <v>397</v>
      </c>
      <c r="D177" s="239" t="s">
        <v>162</v>
      </c>
      <c r="E177" s="240" t="s">
        <v>665</v>
      </c>
      <c r="F177" s="241" t="s">
        <v>1186</v>
      </c>
      <c r="G177" s="242" t="s">
        <v>510</v>
      </c>
      <c r="H177" s="243">
        <v>5</v>
      </c>
      <c r="I177" s="6"/>
      <c r="J177" s="244">
        <f t="shared" si="10"/>
        <v>0</v>
      </c>
      <c r="K177" s="241" t="s">
        <v>698</v>
      </c>
      <c r="L177" s="103"/>
      <c r="M177" s="245" t="s">
        <v>5</v>
      </c>
      <c r="N177" s="184" t="s">
        <v>42</v>
      </c>
      <c r="O177" s="104"/>
      <c r="P177" s="185">
        <f t="shared" si="11"/>
        <v>0</v>
      </c>
      <c r="Q177" s="185">
        <v>0</v>
      </c>
      <c r="R177" s="185">
        <f t="shared" si="12"/>
        <v>0</v>
      </c>
      <c r="S177" s="185">
        <v>0</v>
      </c>
      <c r="T177" s="186">
        <f t="shared" si="13"/>
        <v>0</v>
      </c>
      <c r="AR177" s="92" t="s">
        <v>488</v>
      </c>
      <c r="AT177" s="92" t="s">
        <v>162</v>
      </c>
      <c r="AU177" s="92" t="s">
        <v>160</v>
      </c>
      <c r="AY177" s="92" t="s">
        <v>159</v>
      </c>
      <c r="BE177" s="187">
        <f t="shared" si="14"/>
        <v>0</v>
      </c>
      <c r="BF177" s="187">
        <f t="shared" si="15"/>
        <v>0</v>
      </c>
      <c r="BG177" s="187">
        <f t="shared" si="16"/>
        <v>0</v>
      </c>
      <c r="BH177" s="187">
        <f t="shared" si="17"/>
        <v>0</v>
      </c>
      <c r="BI177" s="187">
        <f t="shared" si="18"/>
        <v>0</v>
      </c>
      <c r="BJ177" s="92" t="s">
        <v>79</v>
      </c>
      <c r="BK177" s="187">
        <f t="shared" si="19"/>
        <v>0</v>
      </c>
      <c r="BL177" s="92" t="s">
        <v>488</v>
      </c>
      <c r="BM177" s="92" t="s">
        <v>666</v>
      </c>
    </row>
    <row r="178" spans="2:65" s="153" customFormat="1" ht="22.5" customHeight="1">
      <c r="B178" s="103"/>
      <c r="C178" s="239"/>
      <c r="D178" s="239"/>
      <c r="E178" s="240"/>
      <c r="F178" s="241" t="s">
        <v>1150</v>
      </c>
      <c r="G178" s="242"/>
      <c r="H178" s="243"/>
      <c r="I178" s="276"/>
      <c r="J178" s="244"/>
      <c r="K178" s="241"/>
      <c r="L178" s="103"/>
      <c r="M178" s="245"/>
      <c r="N178" s="269"/>
      <c r="O178" s="267"/>
      <c r="P178" s="268"/>
      <c r="Q178" s="268"/>
      <c r="R178" s="268"/>
      <c r="S178" s="268"/>
      <c r="T178" s="186"/>
      <c r="AR178" s="92"/>
      <c r="AT178" s="92"/>
      <c r="AU178" s="92"/>
      <c r="AY178" s="92"/>
      <c r="BE178" s="187"/>
      <c r="BF178" s="187"/>
      <c r="BG178" s="187"/>
      <c r="BH178" s="187"/>
      <c r="BI178" s="187"/>
      <c r="BJ178" s="92"/>
      <c r="BK178" s="187"/>
      <c r="BL178" s="92"/>
      <c r="BM178" s="92"/>
    </row>
    <row r="179" spans="2:65" s="102" customFormat="1" ht="22.5" customHeight="1">
      <c r="B179" s="103"/>
      <c r="C179" s="239" t="s">
        <v>411</v>
      </c>
      <c r="D179" s="239" t="s">
        <v>162</v>
      </c>
      <c r="E179" s="240" t="s">
        <v>667</v>
      </c>
      <c r="F179" s="241" t="s">
        <v>1187</v>
      </c>
      <c r="G179" s="242" t="s">
        <v>228</v>
      </c>
      <c r="H179" s="243">
        <v>5</v>
      </c>
      <c r="I179" s="6"/>
      <c r="J179" s="244">
        <f t="shared" si="10"/>
        <v>0</v>
      </c>
      <c r="K179" s="241" t="s">
        <v>698</v>
      </c>
      <c r="L179" s="103"/>
      <c r="M179" s="245" t="s">
        <v>5</v>
      </c>
      <c r="N179" s="184" t="s">
        <v>42</v>
      </c>
      <c r="O179" s="104"/>
      <c r="P179" s="185">
        <f t="shared" si="11"/>
        <v>0</v>
      </c>
      <c r="Q179" s="185">
        <v>0</v>
      </c>
      <c r="R179" s="185">
        <f t="shared" si="12"/>
        <v>0</v>
      </c>
      <c r="S179" s="185">
        <v>0</v>
      </c>
      <c r="T179" s="186">
        <f t="shared" si="13"/>
        <v>0</v>
      </c>
      <c r="AR179" s="92" t="s">
        <v>488</v>
      </c>
      <c r="AT179" s="92" t="s">
        <v>162</v>
      </c>
      <c r="AU179" s="92" t="s">
        <v>160</v>
      </c>
      <c r="AY179" s="92" t="s">
        <v>159</v>
      </c>
      <c r="BE179" s="187">
        <f t="shared" si="14"/>
        <v>0</v>
      </c>
      <c r="BF179" s="187">
        <f t="shared" si="15"/>
        <v>0</v>
      </c>
      <c r="BG179" s="187">
        <f t="shared" si="16"/>
        <v>0</v>
      </c>
      <c r="BH179" s="187">
        <f t="shared" si="17"/>
        <v>0</v>
      </c>
      <c r="BI179" s="187">
        <f t="shared" si="18"/>
        <v>0</v>
      </c>
      <c r="BJ179" s="92" t="s">
        <v>79</v>
      </c>
      <c r="BK179" s="187">
        <f t="shared" si="19"/>
        <v>0</v>
      </c>
      <c r="BL179" s="92" t="s">
        <v>488</v>
      </c>
      <c r="BM179" s="92" t="s">
        <v>668</v>
      </c>
    </row>
    <row r="180" spans="2:65" s="153" customFormat="1" ht="22.5" customHeight="1">
      <c r="B180" s="103"/>
      <c r="C180" s="239"/>
      <c r="D180" s="239"/>
      <c r="E180" s="240"/>
      <c r="F180" s="241" t="s">
        <v>1150</v>
      </c>
      <c r="G180" s="242"/>
      <c r="H180" s="243"/>
      <c r="I180" s="276"/>
      <c r="J180" s="244"/>
      <c r="K180" s="241"/>
      <c r="L180" s="103"/>
      <c r="M180" s="245"/>
      <c r="N180" s="269"/>
      <c r="O180" s="267"/>
      <c r="P180" s="268"/>
      <c r="Q180" s="268"/>
      <c r="R180" s="268"/>
      <c r="S180" s="268"/>
      <c r="T180" s="186"/>
      <c r="AR180" s="92"/>
      <c r="AT180" s="92"/>
      <c r="AU180" s="92"/>
      <c r="AY180" s="92"/>
      <c r="BE180" s="187"/>
      <c r="BF180" s="187"/>
      <c r="BG180" s="187"/>
      <c r="BH180" s="187"/>
      <c r="BI180" s="187"/>
      <c r="BJ180" s="92"/>
      <c r="BK180" s="187"/>
      <c r="BL180" s="92"/>
      <c r="BM180" s="92"/>
    </row>
    <row r="181" spans="2:65" s="153" customFormat="1" ht="22.5" customHeight="1">
      <c r="B181" s="103"/>
      <c r="C181" s="239" t="s">
        <v>416</v>
      </c>
      <c r="D181" s="239" t="s">
        <v>162</v>
      </c>
      <c r="E181" s="240" t="s">
        <v>669</v>
      </c>
      <c r="F181" s="241" t="s">
        <v>1188</v>
      </c>
      <c r="G181" s="242" t="s">
        <v>228</v>
      </c>
      <c r="H181" s="243">
        <v>10</v>
      </c>
      <c r="I181" s="6"/>
      <c r="J181" s="244">
        <f aca="true" t="shared" si="20" ref="J181">ROUND(I181*H181,2)</f>
        <v>0</v>
      </c>
      <c r="K181" s="241" t="s">
        <v>698</v>
      </c>
      <c r="L181" s="103"/>
      <c r="M181" s="245" t="s">
        <v>5</v>
      </c>
      <c r="N181" s="223" t="s">
        <v>42</v>
      </c>
      <c r="O181" s="224"/>
      <c r="P181" s="225">
        <f aca="true" t="shared" si="21" ref="P181">O181*H181</f>
        <v>0</v>
      </c>
      <c r="Q181" s="225">
        <v>0</v>
      </c>
      <c r="R181" s="225">
        <f aca="true" t="shared" si="22" ref="R181">Q181*H181</f>
        <v>0</v>
      </c>
      <c r="S181" s="225">
        <v>0</v>
      </c>
      <c r="T181" s="226">
        <f aca="true" t="shared" si="23" ref="T181">S181*H181</f>
        <v>0</v>
      </c>
      <c r="AR181" s="92" t="s">
        <v>488</v>
      </c>
      <c r="AT181" s="92" t="s">
        <v>162</v>
      </c>
      <c r="AU181" s="92" t="s">
        <v>160</v>
      </c>
      <c r="AY181" s="92" t="s">
        <v>159</v>
      </c>
      <c r="BE181" s="187">
        <f aca="true" t="shared" si="24" ref="BE181">IF(N181="základní",J181,0)</f>
        <v>0</v>
      </c>
      <c r="BF181" s="187">
        <f aca="true" t="shared" si="25" ref="BF181">IF(N181="snížená",J181,0)</f>
        <v>0</v>
      </c>
      <c r="BG181" s="187">
        <f aca="true" t="shared" si="26" ref="BG181">IF(N181="zákl. přenesená",J181,0)</f>
        <v>0</v>
      </c>
      <c r="BH181" s="187">
        <f aca="true" t="shared" si="27" ref="BH181">IF(N181="sníž. přenesená",J181,0)</f>
        <v>0</v>
      </c>
      <c r="BI181" s="187">
        <f aca="true" t="shared" si="28" ref="BI181">IF(N181="nulová",J181,0)</f>
        <v>0</v>
      </c>
      <c r="BJ181" s="92" t="s">
        <v>79</v>
      </c>
      <c r="BK181" s="187">
        <f aca="true" t="shared" si="29" ref="BK181">ROUND(I181*H181,2)</f>
        <v>0</v>
      </c>
      <c r="BL181" s="92" t="s">
        <v>488</v>
      </c>
      <c r="BM181" s="92" t="s">
        <v>670</v>
      </c>
    </row>
    <row r="182" spans="2:65" s="102" customFormat="1" ht="22.5" customHeight="1">
      <c r="B182" s="103"/>
      <c r="C182" s="239"/>
      <c r="D182" s="239"/>
      <c r="E182" s="240"/>
      <c r="F182" s="241" t="s">
        <v>1150</v>
      </c>
      <c r="G182" s="242"/>
      <c r="H182" s="243"/>
      <c r="I182" s="276"/>
      <c r="J182" s="244"/>
      <c r="K182" s="241"/>
      <c r="L182" s="103"/>
      <c r="M182" s="245" t="s">
        <v>5</v>
      </c>
      <c r="N182" s="223" t="s">
        <v>42</v>
      </c>
      <c r="O182" s="224"/>
      <c r="P182" s="225">
        <f t="shared" si="11"/>
        <v>0</v>
      </c>
      <c r="Q182" s="225">
        <v>0</v>
      </c>
      <c r="R182" s="225">
        <f t="shared" si="12"/>
        <v>0</v>
      </c>
      <c r="S182" s="225">
        <v>0</v>
      </c>
      <c r="T182" s="226">
        <f t="shared" si="13"/>
        <v>0</v>
      </c>
      <c r="AR182" s="92" t="s">
        <v>488</v>
      </c>
      <c r="AT182" s="92" t="s">
        <v>162</v>
      </c>
      <c r="AU182" s="92" t="s">
        <v>160</v>
      </c>
      <c r="AY182" s="92" t="s">
        <v>159</v>
      </c>
      <c r="BE182" s="187">
        <f t="shared" si="14"/>
        <v>0</v>
      </c>
      <c r="BF182" s="187">
        <f t="shared" si="15"/>
        <v>0</v>
      </c>
      <c r="BG182" s="187">
        <f t="shared" si="16"/>
        <v>0</v>
      </c>
      <c r="BH182" s="187">
        <f t="shared" si="17"/>
        <v>0</v>
      </c>
      <c r="BI182" s="187">
        <f t="shared" si="18"/>
        <v>0</v>
      </c>
      <c r="BJ182" s="92" t="s">
        <v>79</v>
      </c>
      <c r="BK182" s="187">
        <f t="shared" si="19"/>
        <v>0</v>
      </c>
      <c r="BL182" s="92" t="s">
        <v>488</v>
      </c>
      <c r="BM182" s="92" t="s">
        <v>670</v>
      </c>
    </row>
    <row r="183" spans="2:12" s="102" customFormat="1" ht="6.95" customHeight="1">
      <c r="B183" s="127"/>
      <c r="C183" s="128"/>
      <c r="D183" s="128"/>
      <c r="E183" s="128"/>
      <c r="F183" s="128"/>
      <c r="G183" s="128"/>
      <c r="H183" s="128"/>
      <c r="I183" s="128"/>
      <c r="J183" s="128"/>
      <c r="K183" s="128"/>
      <c r="L183" s="103"/>
    </row>
  </sheetData>
  <sheetProtection password="DBD7" sheet="1" selectLockedCells="1"/>
  <autoFilter ref="C84:K182"/>
  <mergeCells count="12">
    <mergeCell ref="E75:H75"/>
    <mergeCell ref="E77:H77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3:H73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5"/>
  <sheetViews>
    <sheetView showGridLines="0" workbookViewId="0" topLeftCell="A1">
      <pane ySplit="1" topLeftCell="A83" activePane="bottomLeft" state="frozen"/>
      <selection pane="bottomLeft" activeCell="I89" sqref="I89"/>
    </sheetView>
  </sheetViews>
  <sheetFormatPr defaultColWidth="9.16015625" defaultRowHeight="13.5"/>
  <cols>
    <col min="1" max="1" width="8.33203125" style="91" customWidth="1"/>
    <col min="2" max="2" width="1.66796875" style="91" customWidth="1"/>
    <col min="3" max="3" width="4.16015625" style="91" customWidth="1"/>
    <col min="4" max="4" width="4.33203125" style="91" customWidth="1"/>
    <col min="5" max="5" width="17.16015625" style="91" customWidth="1"/>
    <col min="6" max="6" width="75" style="91" customWidth="1"/>
    <col min="7" max="7" width="8.66015625" style="91" customWidth="1"/>
    <col min="8" max="8" width="11.16015625" style="91" customWidth="1"/>
    <col min="9" max="9" width="12.66015625" style="91" customWidth="1"/>
    <col min="10" max="10" width="23.5" style="91" customWidth="1"/>
    <col min="11" max="11" width="15.5" style="91" customWidth="1"/>
    <col min="12" max="12" width="9.16015625" style="91" customWidth="1"/>
    <col min="13" max="18" width="9.33203125" style="91" hidden="1" customWidth="1"/>
    <col min="19" max="19" width="8.16015625" style="91" hidden="1" customWidth="1"/>
    <col min="20" max="20" width="29.66015625" style="91" hidden="1" customWidth="1"/>
    <col min="21" max="21" width="16.33203125" style="91" hidden="1" customWidth="1"/>
    <col min="22" max="22" width="12.33203125" style="91" customWidth="1"/>
    <col min="23" max="23" width="16.33203125" style="91" customWidth="1"/>
    <col min="24" max="24" width="12.33203125" style="91" customWidth="1"/>
    <col min="25" max="25" width="15" style="91" customWidth="1"/>
    <col min="26" max="26" width="11" style="91" customWidth="1"/>
    <col min="27" max="27" width="15" style="91" customWidth="1"/>
    <col min="28" max="28" width="16.33203125" style="91" customWidth="1"/>
    <col min="29" max="29" width="11" style="91" customWidth="1"/>
    <col min="30" max="30" width="15" style="91" customWidth="1"/>
    <col min="31" max="31" width="16.33203125" style="91" customWidth="1"/>
    <col min="32" max="43" width="9.16015625" style="91" customWidth="1"/>
    <col min="44" max="65" width="9.33203125" style="91" hidden="1" customWidth="1"/>
    <col min="66" max="16384" width="9.16015625" style="91" customWidth="1"/>
  </cols>
  <sheetData>
    <row r="1" spans="1:70" ht="21.75" customHeight="1">
      <c r="A1" s="88"/>
      <c r="B1" s="3"/>
      <c r="C1" s="3"/>
      <c r="D1" s="4" t="s">
        <v>1</v>
      </c>
      <c r="E1" s="3"/>
      <c r="F1" s="89" t="s">
        <v>108</v>
      </c>
      <c r="G1" s="378" t="s">
        <v>109</v>
      </c>
      <c r="H1" s="378"/>
      <c r="I1" s="3"/>
      <c r="J1" s="89" t="s">
        <v>110</v>
      </c>
      <c r="K1" s="4" t="s">
        <v>111</v>
      </c>
      <c r="L1" s="89" t="s">
        <v>112</v>
      </c>
      <c r="M1" s="89"/>
      <c r="N1" s="89"/>
      <c r="O1" s="89"/>
      <c r="P1" s="89"/>
      <c r="Q1" s="89"/>
      <c r="R1" s="89"/>
      <c r="S1" s="89"/>
      <c r="T1" s="89"/>
      <c r="U1" s="90"/>
      <c r="V1" s="90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</row>
    <row r="2" spans="3:46" ht="36.95" customHeight="1">
      <c r="L2" s="336" t="s">
        <v>8</v>
      </c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92" t="s">
        <v>94</v>
      </c>
    </row>
    <row r="3" spans="2:46" ht="6.95" customHeight="1">
      <c r="B3" s="93"/>
      <c r="C3" s="94"/>
      <c r="D3" s="94"/>
      <c r="E3" s="94"/>
      <c r="F3" s="94"/>
      <c r="G3" s="94"/>
      <c r="H3" s="94"/>
      <c r="I3" s="94"/>
      <c r="J3" s="94"/>
      <c r="K3" s="95"/>
      <c r="AT3" s="92" t="s">
        <v>81</v>
      </c>
    </row>
    <row r="4" spans="2:46" ht="36.95" customHeight="1">
      <c r="B4" s="96"/>
      <c r="C4" s="97"/>
      <c r="D4" s="98" t="s">
        <v>113</v>
      </c>
      <c r="E4" s="97"/>
      <c r="F4" s="97"/>
      <c r="G4" s="97"/>
      <c r="H4" s="97"/>
      <c r="I4" s="97"/>
      <c r="J4" s="97"/>
      <c r="K4" s="99"/>
      <c r="M4" s="100" t="s">
        <v>13</v>
      </c>
      <c r="AT4" s="92" t="s">
        <v>6</v>
      </c>
    </row>
    <row r="5" spans="2:11" ht="6.95" customHeight="1">
      <c r="B5" s="96"/>
      <c r="C5" s="97"/>
      <c r="D5" s="97"/>
      <c r="E5" s="97"/>
      <c r="F5" s="97"/>
      <c r="G5" s="97"/>
      <c r="H5" s="97"/>
      <c r="I5" s="97"/>
      <c r="J5" s="97"/>
      <c r="K5" s="99"/>
    </row>
    <row r="6" spans="2:11" ht="15">
      <c r="B6" s="96"/>
      <c r="C6" s="97"/>
      <c r="D6" s="101" t="s">
        <v>19</v>
      </c>
      <c r="E6" s="97"/>
      <c r="F6" s="97"/>
      <c r="G6" s="97"/>
      <c r="H6" s="97"/>
      <c r="I6" s="97"/>
      <c r="J6" s="97"/>
      <c r="K6" s="99"/>
    </row>
    <row r="7" spans="2:11" ht="22.5" customHeight="1">
      <c r="B7" s="96"/>
      <c r="C7" s="97"/>
      <c r="D7" s="97"/>
      <c r="E7" s="379" t="str">
        <f>'Rekapitulace stavby'!K6</f>
        <v>SPŠ  stavební Pardubice- modernizace a vybavení truhlářských dílen</v>
      </c>
      <c r="F7" s="380"/>
      <c r="G7" s="380"/>
      <c r="H7" s="380"/>
      <c r="I7" s="97"/>
      <c r="J7" s="97"/>
      <c r="K7" s="99"/>
    </row>
    <row r="8" spans="2:11" ht="15">
      <c r="B8" s="96"/>
      <c r="C8" s="97"/>
      <c r="D8" s="101" t="s">
        <v>114</v>
      </c>
      <c r="E8" s="97"/>
      <c r="F8" s="97"/>
      <c r="G8" s="97"/>
      <c r="H8" s="97"/>
      <c r="I8" s="97"/>
      <c r="J8" s="97"/>
      <c r="K8" s="99"/>
    </row>
    <row r="9" spans="2:11" s="102" customFormat="1" ht="22.5" customHeight="1">
      <c r="B9" s="103"/>
      <c r="C9" s="104"/>
      <c r="D9" s="104"/>
      <c r="E9" s="379" t="s">
        <v>500</v>
      </c>
      <c r="F9" s="382"/>
      <c r="G9" s="382"/>
      <c r="H9" s="382"/>
      <c r="I9" s="104"/>
      <c r="J9" s="104"/>
      <c r="K9" s="105"/>
    </row>
    <row r="10" spans="2:11" s="102" customFormat="1" ht="15">
      <c r="B10" s="103"/>
      <c r="C10" s="104"/>
      <c r="D10" s="101" t="s">
        <v>501</v>
      </c>
      <c r="E10" s="104"/>
      <c r="F10" s="104"/>
      <c r="G10" s="104"/>
      <c r="H10" s="104"/>
      <c r="I10" s="104"/>
      <c r="J10" s="104"/>
      <c r="K10" s="105"/>
    </row>
    <row r="11" spans="2:11" s="102" customFormat="1" ht="36.95" customHeight="1">
      <c r="B11" s="103"/>
      <c r="C11" s="104"/>
      <c r="D11" s="104"/>
      <c r="E11" s="381" t="s">
        <v>671</v>
      </c>
      <c r="F11" s="382"/>
      <c r="G11" s="382"/>
      <c r="H11" s="382"/>
      <c r="I11" s="104"/>
      <c r="J11" s="104"/>
      <c r="K11" s="105"/>
    </row>
    <row r="12" spans="2:11" s="102" customFormat="1" ht="13.5">
      <c r="B12" s="103"/>
      <c r="C12" s="104"/>
      <c r="D12" s="104"/>
      <c r="E12" s="104"/>
      <c r="F12" s="104"/>
      <c r="G12" s="104"/>
      <c r="H12" s="104"/>
      <c r="I12" s="104"/>
      <c r="J12" s="104"/>
      <c r="K12" s="105"/>
    </row>
    <row r="13" spans="2:11" s="102" customFormat="1" ht="14.45" customHeight="1">
      <c r="B13" s="103"/>
      <c r="C13" s="104"/>
      <c r="D13" s="101" t="s">
        <v>21</v>
      </c>
      <c r="E13" s="104"/>
      <c r="F13" s="107" t="s">
        <v>5</v>
      </c>
      <c r="G13" s="104"/>
      <c r="H13" s="104"/>
      <c r="I13" s="101" t="s">
        <v>22</v>
      </c>
      <c r="J13" s="107" t="s">
        <v>5</v>
      </c>
      <c r="K13" s="105"/>
    </row>
    <row r="14" spans="2:11" s="102" customFormat="1" ht="14.45" customHeight="1">
      <c r="B14" s="103"/>
      <c r="C14" s="104"/>
      <c r="D14" s="101" t="s">
        <v>23</v>
      </c>
      <c r="E14" s="104"/>
      <c r="F14" s="107" t="s">
        <v>672</v>
      </c>
      <c r="G14" s="104"/>
      <c r="H14" s="104"/>
      <c r="I14" s="101" t="s">
        <v>25</v>
      </c>
      <c r="J14" s="108">
        <f>'Rekapitulace stavby'!AN8</f>
        <v>42926</v>
      </c>
      <c r="K14" s="105"/>
    </row>
    <row r="15" spans="2:11" s="102" customFormat="1" ht="10.9" customHeight="1">
      <c r="B15" s="103"/>
      <c r="C15" s="104"/>
      <c r="D15" s="104"/>
      <c r="E15" s="104"/>
      <c r="F15" s="104"/>
      <c r="G15" s="104"/>
      <c r="H15" s="104"/>
      <c r="I15" s="104"/>
      <c r="J15" s="104"/>
      <c r="K15" s="105"/>
    </row>
    <row r="16" spans="2:11" s="102" customFormat="1" ht="14.45" customHeight="1">
      <c r="B16" s="103"/>
      <c r="C16" s="104"/>
      <c r="D16" s="101" t="s">
        <v>26</v>
      </c>
      <c r="E16" s="104"/>
      <c r="F16" s="104"/>
      <c r="G16" s="104"/>
      <c r="H16" s="104"/>
      <c r="I16" s="101" t="s">
        <v>27</v>
      </c>
      <c r="J16" s="107" t="str">
        <f>IF('Rekapitulace stavby'!AN10="","",'Rekapitulace stavby'!AN10)</f>
        <v/>
      </c>
      <c r="K16" s="105"/>
    </row>
    <row r="17" spans="2:11" s="102" customFormat="1" ht="18" customHeight="1">
      <c r="B17" s="103"/>
      <c r="C17" s="104"/>
      <c r="D17" s="104"/>
      <c r="E17" s="107" t="str">
        <f>IF('Rekapitulace stavby'!E11="","",'Rekapitulace stavby'!E11)</f>
        <v>Pardubický kraj</v>
      </c>
      <c r="F17" s="104"/>
      <c r="G17" s="104"/>
      <c r="H17" s="104"/>
      <c r="I17" s="101" t="s">
        <v>30</v>
      </c>
      <c r="J17" s="107" t="str">
        <f>IF('Rekapitulace stavby'!AN11="","",'Rekapitulace stavby'!AN11)</f>
        <v/>
      </c>
      <c r="K17" s="105"/>
    </row>
    <row r="18" spans="2:11" s="102" customFormat="1" ht="6.95" customHeight="1">
      <c r="B18" s="103"/>
      <c r="C18" s="104"/>
      <c r="D18" s="104"/>
      <c r="E18" s="104"/>
      <c r="F18" s="104"/>
      <c r="G18" s="104"/>
      <c r="H18" s="104"/>
      <c r="I18" s="104"/>
      <c r="J18" s="104"/>
      <c r="K18" s="105"/>
    </row>
    <row r="19" spans="2:11" s="102" customFormat="1" ht="14.45" customHeight="1">
      <c r="B19" s="103"/>
      <c r="C19" s="104"/>
      <c r="D19" s="101" t="s">
        <v>31</v>
      </c>
      <c r="E19" s="104"/>
      <c r="F19" s="104"/>
      <c r="G19" s="104"/>
      <c r="H19" s="104"/>
      <c r="I19" s="101" t="s">
        <v>27</v>
      </c>
      <c r="J19" s="107" t="str">
        <f>IF('Rekapitulace stavby'!AN13="Vyplň údaj","",IF('Rekapitulace stavby'!AN13="","",'Rekapitulace stavby'!AN13))</f>
        <v/>
      </c>
      <c r="K19" s="105"/>
    </row>
    <row r="20" spans="2:11" s="102" customFormat="1" ht="18" customHeight="1">
      <c r="B20" s="103"/>
      <c r="C20" s="104"/>
      <c r="D20" s="104"/>
      <c r="E20" s="107" t="str">
        <f>IF('Rekapitulace stavby'!E14="Vyplň údaj","",IF('Rekapitulace stavby'!E14="","",'Rekapitulace stavby'!E14))</f>
        <v/>
      </c>
      <c r="F20" s="104"/>
      <c r="G20" s="104"/>
      <c r="H20" s="104"/>
      <c r="I20" s="101" t="s">
        <v>30</v>
      </c>
      <c r="J20" s="107" t="str">
        <f>IF('Rekapitulace stavby'!AN14="Vyplň údaj","",IF('Rekapitulace stavby'!AN14="","",'Rekapitulace stavby'!AN14))</f>
        <v/>
      </c>
      <c r="K20" s="105"/>
    </row>
    <row r="21" spans="2:11" s="102" customFormat="1" ht="6.95" customHeight="1">
      <c r="B21" s="103"/>
      <c r="C21" s="104"/>
      <c r="D21" s="104"/>
      <c r="E21" s="104"/>
      <c r="F21" s="104"/>
      <c r="G21" s="104"/>
      <c r="H21" s="104"/>
      <c r="I21" s="104"/>
      <c r="J21" s="104"/>
      <c r="K21" s="105"/>
    </row>
    <row r="22" spans="2:11" s="102" customFormat="1" ht="14.45" customHeight="1">
      <c r="B22" s="103"/>
      <c r="C22" s="104"/>
      <c r="D22" s="101" t="s">
        <v>33</v>
      </c>
      <c r="E22" s="104"/>
      <c r="F22" s="104"/>
      <c r="G22" s="104"/>
      <c r="H22" s="104"/>
      <c r="I22" s="101" t="s">
        <v>27</v>
      </c>
      <c r="J22" s="107" t="str">
        <f>IF('Rekapitulace stavby'!AN16="","",'Rekapitulace stavby'!AN16)</f>
        <v/>
      </c>
      <c r="K22" s="105"/>
    </row>
    <row r="23" spans="2:11" s="102" customFormat="1" ht="18" customHeight="1">
      <c r="B23" s="103"/>
      <c r="C23" s="104"/>
      <c r="D23" s="104"/>
      <c r="E23" s="107" t="str">
        <f>IF('Rekapitulace stavby'!E17="","",'Rekapitulace stavby'!E17)</f>
        <v>Astalon Hůrka Pardubice</v>
      </c>
      <c r="F23" s="104"/>
      <c r="G23" s="104"/>
      <c r="H23" s="104"/>
      <c r="I23" s="101" t="s">
        <v>30</v>
      </c>
      <c r="J23" s="107" t="str">
        <f>IF('Rekapitulace stavby'!AN17="","",'Rekapitulace stavby'!AN17)</f>
        <v/>
      </c>
      <c r="K23" s="105"/>
    </row>
    <row r="24" spans="2:11" s="102" customFormat="1" ht="6.95" customHeight="1">
      <c r="B24" s="103"/>
      <c r="C24" s="104"/>
      <c r="D24" s="104"/>
      <c r="E24" s="104"/>
      <c r="F24" s="104"/>
      <c r="G24" s="104"/>
      <c r="H24" s="104"/>
      <c r="I24" s="104"/>
      <c r="J24" s="104"/>
      <c r="K24" s="105"/>
    </row>
    <row r="25" spans="2:11" s="102" customFormat="1" ht="14.45" customHeight="1">
      <c r="B25" s="103"/>
      <c r="C25" s="104"/>
      <c r="D25" s="101" t="s">
        <v>36</v>
      </c>
      <c r="E25" s="104"/>
      <c r="F25" s="104"/>
      <c r="G25" s="104"/>
      <c r="H25" s="104"/>
      <c r="I25" s="104"/>
      <c r="J25" s="104"/>
      <c r="K25" s="105"/>
    </row>
    <row r="26" spans="2:11" s="112" customFormat="1" ht="22.5" customHeight="1">
      <c r="B26" s="109"/>
      <c r="C26" s="110"/>
      <c r="D26" s="110"/>
      <c r="E26" s="371" t="s">
        <v>5</v>
      </c>
      <c r="F26" s="371"/>
      <c r="G26" s="371"/>
      <c r="H26" s="371"/>
      <c r="I26" s="110"/>
      <c r="J26" s="110"/>
      <c r="K26" s="111"/>
    </row>
    <row r="27" spans="2:11" s="102" customFormat="1" ht="6.95" customHeight="1">
      <c r="B27" s="103"/>
      <c r="C27" s="104"/>
      <c r="D27" s="104"/>
      <c r="E27" s="104"/>
      <c r="F27" s="104"/>
      <c r="G27" s="104"/>
      <c r="H27" s="104"/>
      <c r="I27" s="104"/>
      <c r="J27" s="104"/>
      <c r="K27" s="105"/>
    </row>
    <row r="28" spans="2:11" s="102" customFormat="1" ht="6.95" customHeight="1">
      <c r="B28" s="103"/>
      <c r="C28" s="104"/>
      <c r="D28" s="113"/>
      <c r="E28" s="113"/>
      <c r="F28" s="113"/>
      <c r="G28" s="113"/>
      <c r="H28" s="113"/>
      <c r="I28" s="113"/>
      <c r="J28" s="113"/>
      <c r="K28" s="114"/>
    </row>
    <row r="29" spans="2:11" s="102" customFormat="1" ht="25.35" customHeight="1">
      <c r="B29" s="103"/>
      <c r="C29" s="104"/>
      <c r="D29" s="115" t="s">
        <v>37</v>
      </c>
      <c r="E29" s="104"/>
      <c r="F29" s="104"/>
      <c r="G29" s="104"/>
      <c r="H29" s="104"/>
      <c r="I29" s="104"/>
      <c r="J29" s="116">
        <f>ROUND(J82,2)</f>
        <v>0</v>
      </c>
      <c r="K29" s="105"/>
    </row>
    <row r="30" spans="2:11" s="102" customFormat="1" ht="6.95" customHeight="1">
      <c r="B30" s="103"/>
      <c r="C30" s="104"/>
      <c r="D30" s="113"/>
      <c r="E30" s="113"/>
      <c r="F30" s="113"/>
      <c r="G30" s="113"/>
      <c r="H30" s="113"/>
      <c r="I30" s="113"/>
      <c r="J30" s="113"/>
      <c r="K30" s="114"/>
    </row>
    <row r="31" spans="2:11" s="102" customFormat="1" ht="14.45" customHeight="1">
      <c r="B31" s="103"/>
      <c r="C31" s="104"/>
      <c r="D31" s="104"/>
      <c r="E31" s="104"/>
      <c r="F31" s="117" t="s">
        <v>39</v>
      </c>
      <c r="G31" s="104"/>
      <c r="H31" s="104"/>
      <c r="I31" s="117" t="s">
        <v>38</v>
      </c>
      <c r="J31" s="117" t="s">
        <v>40</v>
      </c>
      <c r="K31" s="105"/>
    </row>
    <row r="32" spans="2:11" s="102" customFormat="1" ht="14.45" customHeight="1">
      <c r="B32" s="103"/>
      <c r="C32" s="104"/>
      <c r="D32" s="118" t="s">
        <v>41</v>
      </c>
      <c r="E32" s="118" t="s">
        <v>42</v>
      </c>
      <c r="F32" s="119">
        <f>ROUND(SUM(BE82:BE164),2)</f>
        <v>0</v>
      </c>
      <c r="G32" s="104"/>
      <c r="H32" s="104"/>
      <c r="I32" s="227">
        <v>0.21</v>
      </c>
      <c r="J32" s="119">
        <f>ROUND(ROUND((SUM(BE82:BE164)),2)*I32,2)</f>
        <v>0</v>
      </c>
      <c r="K32" s="105"/>
    </row>
    <row r="33" spans="2:11" s="102" customFormat="1" ht="14.45" customHeight="1">
      <c r="B33" s="103"/>
      <c r="C33" s="104"/>
      <c r="D33" s="104"/>
      <c r="E33" s="118" t="s">
        <v>43</v>
      </c>
      <c r="F33" s="119">
        <f>ROUND(SUM(BF82:BF164),2)</f>
        <v>0</v>
      </c>
      <c r="G33" s="104"/>
      <c r="H33" s="104"/>
      <c r="I33" s="227">
        <v>0.15</v>
      </c>
      <c r="J33" s="119">
        <f>ROUND(ROUND((SUM(BF82:BF164)),2)*I33,2)</f>
        <v>0</v>
      </c>
      <c r="K33" s="105"/>
    </row>
    <row r="34" spans="2:11" s="102" customFormat="1" ht="14.45" customHeight="1" hidden="1">
      <c r="B34" s="103"/>
      <c r="C34" s="104"/>
      <c r="D34" s="104"/>
      <c r="E34" s="118" t="s">
        <v>44</v>
      </c>
      <c r="F34" s="119">
        <f>ROUND(SUM(BG82:BG164),2)</f>
        <v>0</v>
      </c>
      <c r="G34" s="104"/>
      <c r="H34" s="104"/>
      <c r="I34" s="227">
        <v>0.21</v>
      </c>
      <c r="J34" s="119">
        <v>0</v>
      </c>
      <c r="K34" s="105"/>
    </row>
    <row r="35" spans="2:11" s="102" customFormat="1" ht="14.45" customHeight="1" hidden="1">
      <c r="B35" s="103"/>
      <c r="C35" s="104"/>
      <c r="D35" s="104"/>
      <c r="E35" s="118" t="s">
        <v>45</v>
      </c>
      <c r="F35" s="119">
        <f>ROUND(SUM(BH82:BH164),2)</f>
        <v>0</v>
      </c>
      <c r="G35" s="104"/>
      <c r="H35" s="104"/>
      <c r="I35" s="227">
        <v>0.15</v>
      </c>
      <c r="J35" s="119">
        <v>0</v>
      </c>
      <c r="K35" s="105"/>
    </row>
    <row r="36" spans="2:11" s="102" customFormat="1" ht="14.45" customHeight="1" hidden="1">
      <c r="B36" s="103"/>
      <c r="C36" s="104"/>
      <c r="D36" s="104"/>
      <c r="E36" s="118" t="s">
        <v>46</v>
      </c>
      <c r="F36" s="119">
        <f>ROUND(SUM(BI82:BI164),2)</f>
        <v>0</v>
      </c>
      <c r="G36" s="104"/>
      <c r="H36" s="104"/>
      <c r="I36" s="227">
        <v>0</v>
      </c>
      <c r="J36" s="119">
        <v>0</v>
      </c>
      <c r="K36" s="105"/>
    </row>
    <row r="37" spans="2:11" s="102" customFormat="1" ht="6.95" customHeight="1">
      <c r="B37" s="103"/>
      <c r="C37" s="104"/>
      <c r="D37" s="104"/>
      <c r="E37" s="104"/>
      <c r="F37" s="104"/>
      <c r="G37" s="104"/>
      <c r="H37" s="104"/>
      <c r="I37" s="104"/>
      <c r="J37" s="104"/>
      <c r="K37" s="105"/>
    </row>
    <row r="38" spans="2:11" s="102" customFormat="1" ht="25.35" customHeight="1">
      <c r="B38" s="103"/>
      <c r="C38" s="120"/>
      <c r="D38" s="121" t="s">
        <v>47</v>
      </c>
      <c r="E38" s="122"/>
      <c r="F38" s="122"/>
      <c r="G38" s="123" t="s">
        <v>48</v>
      </c>
      <c r="H38" s="124" t="s">
        <v>49</v>
      </c>
      <c r="I38" s="122"/>
      <c r="J38" s="125">
        <f>SUM(J29:J36)</f>
        <v>0</v>
      </c>
      <c r="K38" s="126"/>
    </row>
    <row r="39" spans="2:11" s="102" customFormat="1" ht="14.45" customHeight="1">
      <c r="B39" s="127"/>
      <c r="C39" s="128"/>
      <c r="D39" s="128"/>
      <c r="E39" s="128"/>
      <c r="F39" s="128"/>
      <c r="G39" s="128"/>
      <c r="H39" s="128"/>
      <c r="I39" s="128"/>
      <c r="J39" s="128"/>
      <c r="K39" s="129"/>
    </row>
    <row r="43" spans="2:11" s="102" customFormat="1" ht="6.95" customHeight="1">
      <c r="B43" s="130"/>
      <c r="C43" s="131"/>
      <c r="D43" s="131"/>
      <c r="E43" s="131"/>
      <c r="F43" s="131"/>
      <c r="G43" s="131"/>
      <c r="H43" s="131"/>
      <c r="I43" s="131"/>
      <c r="J43" s="131"/>
      <c r="K43" s="132"/>
    </row>
    <row r="44" spans="2:11" s="102" customFormat="1" ht="36.95" customHeight="1">
      <c r="B44" s="103"/>
      <c r="C44" s="98" t="s">
        <v>116</v>
      </c>
      <c r="D44" s="104"/>
      <c r="E44" s="104"/>
      <c r="F44" s="104"/>
      <c r="G44" s="104"/>
      <c r="H44" s="104"/>
      <c r="I44" s="104"/>
      <c r="J44" s="104"/>
      <c r="K44" s="105"/>
    </row>
    <row r="45" spans="2:11" s="102" customFormat="1" ht="6.95" customHeight="1">
      <c r="B45" s="103"/>
      <c r="C45" s="104"/>
      <c r="D45" s="104"/>
      <c r="E45" s="104"/>
      <c r="F45" s="104"/>
      <c r="G45" s="104"/>
      <c r="H45" s="104"/>
      <c r="I45" s="104"/>
      <c r="J45" s="104"/>
      <c r="K45" s="105"/>
    </row>
    <row r="46" spans="2:11" s="102" customFormat="1" ht="14.45" customHeight="1">
      <c r="B46" s="103"/>
      <c r="C46" s="101" t="s">
        <v>19</v>
      </c>
      <c r="D46" s="104"/>
      <c r="E46" s="104"/>
      <c r="F46" s="104"/>
      <c r="G46" s="104"/>
      <c r="H46" s="104"/>
      <c r="I46" s="104"/>
      <c r="J46" s="104"/>
      <c r="K46" s="105"/>
    </row>
    <row r="47" spans="2:11" s="102" customFormat="1" ht="22.5" customHeight="1">
      <c r="B47" s="103"/>
      <c r="C47" s="104"/>
      <c r="D47" s="104"/>
      <c r="E47" s="379" t="str">
        <f>E7</f>
        <v>SPŠ  stavební Pardubice- modernizace a vybavení truhlářských dílen</v>
      </c>
      <c r="F47" s="380"/>
      <c r="G47" s="380"/>
      <c r="H47" s="380"/>
      <c r="I47" s="104"/>
      <c r="J47" s="104"/>
      <c r="K47" s="105"/>
    </row>
    <row r="48" spans="2:11" ht="15">
      <c r="B48" s="96"/>
      <c r="C48" s="101" t="s">
        <v>114</v>
      </c>
      <c r="D48" s="97"/>
      <c r="E48" s="97"/>
      <c r="F48" s="97"/>
      <c r="G48" s="97"/>
      <c r="H48" s="97"/>
      <c r="I48" s="97"/>
      <c r="J48" s="97"/>
      <c r="K48" s="99"/>
    </row>
    <row r="49" spans="2:11" s="102" customFormat="1" ht="22.5" customHeight="1">
      <c r="B49" s="103"/>
      <c r="C49" s="104"/>
      <c r="D49" s="104"/>
      <c r="E49" s="379" t="s">
        <v>500</v>
      </c>
      <c r="F49" s="382"/>
      <c r="G49" s="382"/>
      <c r="H49" s="382"/>
      <c r="I49" s="104"/>
      <c r="J49" s="104"/>
      <c r="K49" s="105"/>
    </row>
    <row r="50" spans="2:11" s="102" customFormat="1" ht="14.45" customHeight="1">
      <c r="B50" s="103"/>
      <c r="C50" s="101" t="s">
        <v>501</v>
      </c>
      <c r="D50" s="104"/>
      <c r="E50" s="104"/>
      <c r="F50" s="104"/>
      <c r="G50" s="104"/>
      <c r="H50" s="104"/>
      <c r="I50" s="104"/>
      <c r="J50" s="104"/>
      <c r="K50" s="105"/>
    </row>
    <row r="51" spans="2:11" s="102" customFormat="1" ht="23.25" customHeight="1">
      <c r="B51" s="103"/>
      <c r="C51" s="104"/>
      <c r="D51" s="104"/>
      <c r="E51" s="381" t="str">
        <f>E11</f>
        <v>02C - Motorové_obvody</v>
      </c>
      <c r="F51" s="382"/>
      <c r="G51" s="382"/>
      <c r="H51" s="382"/>
      <c r="I51" s="104"/>
      <c r="J51" s="104"/>
      <c r="K51" s="105"/>
    </row>
    <row r="52" spans="2:11" s="102" customFormat="1" ht="6.95" customHeight="1">
      <c r="B52" s="103"/>
      <c r="C52" s="104"/>
      <c r="D52" s="104"/>
      <c r="E52" s="104"/>
      <c r="F52" s="104"/>
      <c r="G52" s="104"/>
      <c r="H52" s="104"/>
      <c r="I52" s="104"/>
      <c r="J52" s="104"/>
      <c r="K52" s="105"/>
    </row>
    <row r="53" spans="2:11" s="102" customFormat="1" ht="18" customHeight="1">
      <c r="B53" s="103"/>
      <c r="C53" s="101" t="s">
        <v>23</v>
      </c>
      <c r="D53" s="104"/>
      <c r="E53" s="104"/>
      <c r="F53" s="107" t="str">
        <f>F14</f>
        <v xml:space="preserve"> </v>
      </c>
      <c r="G53" s="104"/>
      <c r="H53" s="104"/>
      <c r="I53" s="101" t="s">
        <v>25</v>
      </c>
      <c r="J53" s="108">
        <f>IF(J14="","",J14)</f>
        <v>42926</v>
      </c>
      <c r="K53" s="105"/>
    </row>
    <row r="54" spans="2:11" s="102" customFormat="1" ht="6.95" customHeight="1">
      <c r="B54" s="103"/>
      <c r="C54" s="104"/>
      <c r="D54" s="104"/>
      <c r="E54" s="104"/>
      <c r="F54" s="104"/>
      <c r="G54" s="104"/>
      <c r="H54" s="104"/>
      <c r="I54" s="104"/>
      <c r="J54" s="104"/>
      <c r="K54" s="105"/>
    </row>
    <row r="55" spans="2:11" s="102" customFormat="1" ht="15">
      <c r="B55" s="103"/>
      <c r="C55" s="101" t="s">
        <v>26</v>
      </c>
      <c r="D55" s="104"/>
      <c r="E55" s="104"/>
      <c r="F55" s="107" t="str">
        <f>E17</f>
        <v>Pardubický kraj</v>
      </c>
      <c r="G55" s="104"/>
      <c r="H55" s="104"/>
      <c r="I55" s="101" t="s">
        <v>33</v>
      </c>
      <c r="J55" s="107" t="str">
        <f>E23</f>
        <v>Astalon Hůrka Pardubice</v>
      </c>
      <c r="K55" s="105"/>
    </row>
    <row r="56" spans="2:11" s="102" customFormat="1" ht="14.45" customHeight="1">
      <c r="B56" s="103"/>
      <c r="C56" s="101" t="s">
        <v>31</v>
      </c>
      <c r="D56" s="104"/>
      <c r="E56" s="104"/>
      <c r="F56" s="107" t="str">
        <f>IF(E20="","",E20)</f>
        <v/>
      </c>
      <c r="G56" s="104"/>
      <c r="H56" s="104"/>
      <c r="I56" s="104"/>
      <c r="J56" s="104"/>
      <c r="K56" s="105"/>
    </row>
    <row r="57" spans="2:11" s="102" customFormat="1" ht="10.35" customHeight="1">
      <c r="B57" s="103"/>
      <c r="C57" s="104"/>
      <c r="D57" s="104"/>
      <c r="E57" s="104"/>
      <c r="F57" s="104"/>
      <c r="G57" s="104"/>
      <c r="H57" s="104"/>
      <c r="I57" s="104"/>
      <c r="J57" s="104"/>
      <c r="K57" s="105"/>
    </row>
    <row r="58" spans="2:11" s="102" customFormat="1" ht="29.25" customHeight="1">
      <c r="B58" s="103"/>
      <c r="C58" s="133" t="s">
        <v>117</v>
      </c>
      <c r="D58" s="120"/>
      <c r="E58" s="120"/>
      <c r="F58" s="120"/>
      <c r="G58" s="120"/>
      <c r="H58" s="120"/>
      <c r="I58" s="120"/>
      <c r="J58" s="134" t="s">
        <v>118</v>
      </c>
      <c r="K58" s="135"/>
    </row>
    <row r="59" spans="2:11" s="102" customFormat="1" ht="10.35" customHeight="1">
      <c r="B59" s="103"/>
      <c r="C59" s="104"/>
      <c r="D59" s="104"/>
      <c r="E59" s="104"/>
      <c r="F59" s="104"/>
      <c r="G59" s="104"/>
      <c r="H59" s="104"/>
      <c r="I59" s="104"/>
      <c r="J59" s="104"/>
      <c r="K59" s="105"/>
    </row>
    <row r="60" spans="2:47" s="102" customFormat="1" ht="29.25" customHeight="1">
      <c r="B60" s="103"/>
      <c r="C60" s="136" t="s">
        <v>119</v>
      </c>
      <c r="D60" s="104"/>
      <c r="E60" s="104"/>
      <c r="F60" s="104"/>
      <c r="G60" s="104"/>
      <c r="H60" s="104"/>
      <c r="I60" s="104"/>
      <c r="J60" s="116">
        <f>J82</f>
        <v>0</v>
      </c>
      <c r="K60" s="105"/>
      <c r="AU60" s="92" t="s">
        <v>120</v>
      </c>
    </row>
    <row r="61" spans="2:11" s="102" customFormat="1" ht="21.75" customHeight="1">
      <c r="B61" s="103"/>
      <c r="C61" s="104"/>
      <c r="D61" s="104"/>
      <c r="E61" s="104"/>
      <c r="F61" s="104"/>
      <c r="G61" s="104"/>
      <c r="H61" s="104"/>
      <c r="I61" s="104"/>
      <c r="J61" s="104"/>
      <c r="K61" s="105"/>
    </row>
    <row r="62" spans="2:11" s="102" customFormat="1" ht="6.95" customHeight="1">
      <c r="B62" s="127"/>
      <c r="C62" s="128"/>
      <c r="D62" s="128"/>
      <c r="E62" s="128"/>
      <c r="F62" s="128"/>
      <c r="G62" s="128"/>
      <c r="H62" s="128"/>
      <c r="I62" s="128"/>
      <c r="J62" s="128"/>
      <c r="K62" s="129"/>
    </row>
    <row r="66" spans="2:12" s="102" customFormat="1" ht="6.95" customHeight="1">
      <c r="B66" s="130"/>
      <c r="C66" s="131"/>
      <c r="D66" s="131"/>
      <c r="E66" s="131"/>
      <c r="F66" s="131"/>
      <c r="G66" s="131"/>
      <c r="H66" s="131"/>
      <c r="I66" s="131"/>
      <c r="J66" s="131"/>
      <c r="K66" s="131"/>
      <c r="L66" s="103"/>
    </row>
    <row r="67" spans="2:12" s="102" customFormat="1" ht="36.95" customHeight="1">
      <c r="B67" s="103"/>
      <c r="C67" s="151" t="s">
        <v>143</v>
      </c>
      <c r="L67" s="103"/>
    </row>
    <row r="68" spans="2:12" s="102" customFormat="1" ht="6.95" customHeight="1">
      <c r="B68" s="103"/>
      <c r="L68" s="103"/>
    </row>
    <row r="69" spans="2:12" s="102" customFormat="1" ht="14.45" customHeight="1">
      <c r="B69" s="103"/>
      <c r="C69" s="152" t="s">
        <v>19</v>
      </c>
      <c r="L69" s="103"/>
    </row>
    <row r="70" spans="2:12" s="102" customFormat="1" ht="22.5" customHeight="1">
      <c r="B70" s="103"/>
      <c r="E70" s="375" t="str">
        <f>E7</f>
        <v>SPŠ  stavební Pardubice- modernizace a vybavení truhlářských dílen</v>
      </c>
      <c r="F70" s="376"/>
      <c r="G70" s="376"/>
      <c r="H70" s="376"/>
      <c r="L70" s="103"/>
    </row>
    <row r="71" spans="2:12" ht="15">
      <c r="B71" s="96"/>
      <c r="C71" s="152" t="s">
        <v>114</v>
      </c>
      <c r="L71" s="96"/>
    </row>
    <row r="72" spans="2:12" s="102" customFormat="1" ht="22.5" customHeight="1">
      <c r="B72" s="103"/>
      <c r="E72" s="375" t="s">
        <v>500</v>
      </c>
      <c r="F72" s="377"/>
      <c r="G72" s="377"/>
      <c r="H72" s="377"/>
      <c r="L72" s="103"/>
    </row>
    <row r="73" spans="2:12" s="102" customFormat="1" ht="14.45" customHeight="1">
      <c r="B73" s="103"/>
      <c r="C73" s="152" t="s">
        <v>501</v>
      </c>
      <c r="L73" s="103"/>
    </row>
    <row r="74" spans="2:12" s="102" customFormat="1" ht="23.25" customHeight="1">
      <c r="B74" s="103"/>
      <c r="E74" s="342" t="str">
        <f>E11</f>
        <v>02C - Motorové_obvody</v>
      </c>
      <c r="F74" s="377"/>
      <c r="G74" s="377"/>
      <c r="H74" s="377"/>
      <c r="L74" s="103"/>
    </row>
    <row r="75" spans="2:12" s="102" customFormat="1" ht="6.95" customHeight="1">
      <c r="B75" s="103"/>
      <c r="L75" s="103"/>
    </row>
    <row r="76" spans="2:12" s="102" customFormat="1" ht="18" customHeight="1">
      <c r="B76" s="103"/>
      <c r="C76" s="152" t="s">
        <v>23</v>
      </c>
      <c r="F76" s="154" t="str">
        <f>F14</f>
        <v xml:space="preserve"> </v>
      </c>
      <c r="I76" s="152" t="s">
        <v>25</v>
      </c>
      <c r="J76" s="155">
        <f>IF(J14="","",J14)</f>
        <v>42926</v>
      </c>
      <c r="L76" s="103"/>
    </row>
    <row r="77" spans="2:12" s="102" customFormat="1" ht="6.95" customHeight="1">
      <c r="B77" s="103"/>
      <c r="L77" s="103"/>
    </row>
    <row r="78" spans="2:12" s="102" customFormat="1" ht="15">
      <c r="B78" s="103"/>
      <c r="C78" s="152" t="s">
        <v>26</v>
      </c>
      <c r="F78" s="154" t="str">
        <f>E17</f>
        <v>Pardubický kraj</v>
      </c>
      <c r="I78" s="152" t="s">
        <v>33</v>
      </c>
      <c r="J78" s="154" t="str">
        <f>E23</f>
        <v>Astalon Hůrka Pardubice</v>
      </c>
      <c r="L78" s="103"/>
    </row>
    <row r="79" spans="2:12" s="102" customFormat="1" ht="14.45" customHeight="1">
      <c r="B79" s="103"/>
      <c r="C79" s="152" t="s">
        <v>31</v>
      </c>
      <c r="F79" s="154" t="str">
        <f>IF(E20="","",E20)</f>
        <v/>
      </c>
      <c r="L79" s="103"/>
    </row>
    <row r="80" spans="2:12" s="102" customFormat="1" ht="10.35" customHeight="1">
      <c r="B80" s="103"/>
      <c r="L80" s="103"/>
    </row>
    <row r="81" spans="2:20" s="163" customFormat="1" ht="29.25" customHeight="1">
      <c r="B81" s="156"/>
      <c r="C81" s="157" t="s">
        <v>144</v>
      </c>
      <c r="D81" s="158" t="s">
        <v>56</v>
      </c>
      <c r="E81" s="158" t="s">
        <v>52</v>
      </c>
      <c r="F81" s="158" t="s">
        <v>145</v>
      </c>
      <c r="G81" s="158" t="s">
        <v>146</v>
      </c>
      <c r="H81" s="158" t="s">
        <v>147</v>
      </c>
      <c r="I81" s="228" t="s">
        <v>148</v>
      </c>
      <c r="J81" s="158" t="s">
        <v>118</v>
      </c>
      <c r="K81" s="159" t="s">
        <v>149</v>
      </c>
      <c r="L81" s="156"/>
      <c r="M81" s="160" t="s">
        <v>150</v>
      </c>
      <c r="N81" s="161" t="s">
        <v>41</v>
      </c>
      <c r="O81" s="161" t="s">
        <v>151</v>
      </c>
      <c r="P81" s="161" t="s">
        <v>152</v>
      </c>
      <c r="Q81" s="161" t="s">
        <v>153</v>
      </c>
      <c r="R81" s="161" t="s">
        <v>154</v>
      </c>
      <c r="S81" s="161" t="s">
        <v>155</v>
      </c>
      <c r="T81" s="162" t="s">
        <v>156</v>
      </c>
    </row>
    <row r="82" spans="2:63" s="102" customFormat="1" ht="29.25" customHeight="1">
      <c r="B82" s="103"/>
      <c r="C82" s="254" t="s">
        <v>119</v>
      </c>
      <c r="J82" s="165">
        <f>BK82</f>
        <v>0</v>
      </c>
      <c r="L82" s="103"/>
      <c r="M82" s="166"/>
      <c r="N82" s="113"/>
      <c r="O82" s="113"/>
      <c r="P82" s="167">
        <f>SUM(P83:P164)</f>
        <v>0</v>
      </c>
      <c r="Q82" s="113"/>
      <c r="R82" s="167">
        <f>SUM(R83:R164)</f>
        <v>0</v>
      </c>
      <c r="S82" s="113"/>
      <c r="T82" s="168">
        <f>SUM(T83:T164)</f>
        <v>0</v>
      </c>
      <c r="AT82" s="92" t="s">
        <v>70</v>
      </c>
      <c r="AU82" s="92" t="s">
        <v>120</v>
      </c>
      <c r="BK82" s="169">
        <f>SUM(BK83:BK164)</f>
        <v>0</v>
      </c>
    </row>
    <row r="83" spans="2:65" s="102" customFormat="1" ht="31.5" customHeight="1">
      <c r="B83" s="103"/>
      <c r="C83" s="239" t="s">
        <v>257</v>
      </c>
      <c r="D83" s="239" t="s">
        <v>162</v>
      </c>
      <c r="E83" s="240" t="s">
        <v>673</v>
      </c>
      <c r="F83" s="241" t="s">
        <v>1209</v>
      </c>
      <c r="G83" s="242" t="s">
        <v>271</v>
      </c>
      <c r="H83" s="243">
        <v>639</v>
      </c>
      <c r="I83" s="6"/>
      <c r="J83" s="244">
        <f aca="true" t="shared" si="0" ref="J83:J161">ROUND(I83*H83,2)</f>
        <v>0</v>
      </c>
      <c r="K83" s="241" t="s">
        <v>710</v>
      </c>
      <c r="L83" s="103"/>
      <c r="M83" s="245" t="s">
        <v>5</v>
      </c>
      <c r="N83" s="184" t="s">
        <v>42</v>
      </c>
      <c r="O83" s="104"/>
      <c r="P83" s="185">
        <f aca="true" t="shared" si="1" ref="P83:P164">O83*H83</f>
        <v>0</v>
      </c>
      <c r="Q83" s="185">
        <v>0</v>
      </c>
      <c r="R83" s="185">
        <f aca="true" t="shared" si="2" ref="R83:R164">Q83*H83</f>
        <v>0</v>
      </c>
      <c r="S83" s="185">
        <v>0</v>
      </c>
      <c r="T83" s="186">
        <f aca="true" t="shared" si="3" ref="T83:T164">S83*H83</f>
        <v>0</v>
      </c>
      <c r="AR83" s="92" t="s">
        <v>488</v>
      </c>
      <c r="AT83" s="92" t="s">
        <v>162</v>
      </c>
      <c r="AU83" s="92" t="s">
        <v>71</v>
      </c>
      <c r="AY83" s="92" t="s">
        <v>159</v>
      </c>
      <c r="BE83" s="187">
        <f aca="true" t="shared" si="4" ref="BE83:BE164">IF(N83="základní",J83,0)</f>
        <v>0</v>
      </c>
      <c r="BF83" s="187">
        <f aca="true" t="shared" si="5" ref="BF83:BF164">IF(N83="snížená",J83,0)</f>
        <v>0</v>
      </c>
      <c r="BG83" s="187">
        <f aca="true" t="shared" si="6" ref="BG83:BG164">IF(N83="zákl. přenesená",J83,0)</f>
        <v>0</v>
      </c>
      <c r="BH83" s="187">
        <f aca="true" t="shared" si="7" ref="BH83:BH164">IF(N83="sníž. přenesená",J83,0)</f>
        <v>0</v>
      </c>
      <c r="BI83" s="187">
        <f aca="true" t="shared" si="8" ref="BI83:BI164">IF(N83="nulová",J83,0)</f>
        <v>0</v>
      </c>
      <c r="BJ83" s="92" t="s">
        <v>79</v>
      </c>
      <c r="BK83" s="187">
        <f aca="true" t="shared" si="9" ref="BK83:BK164">ROUND(I83*H83,2)</f>
        <v>0</v>
      </c>
      <c r="BL83" s="92" t="s">
        <v>488</v>
      </c>
      <c r="BM83" s="92" t="s">
        <v>674</v>
      </c>
    </row>
    <row r="84" spans="2:65" s="153" customFormat="1" ht="31.5" customHeight="1">
      <c r="B84" s="103"/>
      <c r="C84" s="239"/>
      <c r="D84" s="239"/>
      <c r="E84" s="240"/>
      <c r="F84" s="241" t="s">
        <v>1208</v>
      </c>
      <c r="G84" s="242"/>
      <c r="H84" s="243"/>
      <c r="I84" s="275"/>
      <c r="J84" s="244"/>
      <c r="K84" s="241"/>
      <c r="L84" s="103"/>
      <c r="M84" s="245"/>
      <c r="N84" s="269"/>
      <c r="O84" s="267"/>
      <c r="P84" s="268"/>
      <c r="Q84" s="268"/>
      <c r="R84" s="268"/>
      <c r="S84" s="268"/>
      <c r="T84" s="186"/>
      <c r="AR84" s="92"/>
      <c r="AT84" s="92"/>
      <c r="AU84" s="92"/>
      <c r="AY84" s="92"/>
      <c r="BE84" s="187"/>
      <c r="BF84" s="187"/>
      <c r="BG84" s="187"/>
      <c r="BH84" s="187"/>
      <c r="BI84" s="187"/>
      <c r="BJ84" s="92"/>
      <c r="BK84" s="187"/>
      <c r="BL84" s="92"/>
      <c r="BM84" s="92"/>
    </row>
    <row r="85" spans="2:65" s="102" customFormat="1" ht="31.5" customHeight="1">
      <c r="B85" s="103"/>
      <c r="C85" s="239" t="s">
        <v>263</v>
      </c>
      <c r="D85" s="239" t="s">
        <v>162</v>
      </c>
      <c r="E85" s="240" t="s">
        <v>675</v>
      </c>
      <c r="F85" s="241" t="s">
        <v>1210</v>
      </c>
      <c r="G85" s="242" t="s">
        <v>271</v>
      </c>
      <c r="H85" s="243">
        <v>838</v>
      </c>
      <c r="I85" s="6"/>
      <c r="J85" s="244">
        <f t="shared" si="0"/>
        <v>0</v>
      </c>
      <c r="K85" s="241" t="s">
        <v>710</v>
      </c>
      <c r="L85" s="103"/>
      <c r="M85" s="245" t="s">
        <v>5</v>
      </c>
      <c r="N85" s="184" t="s">
        <v>42</v>
      </c>
      <c r="O85" s="104"/>
      <c r="P85" s="185">
        <f t="shared" si="1"/>
        <v>0</v>
      </c>
      <c r="Q85" s="185">
        <v>0</v>
      </c>
      <c r="R85" s="185">
        <f t="shared" si="2"/>
        <v>0</v>
      </c>
      <c r="S85" s="185">
        <v>0</v>
      </c>
      <c r="T85" s="186">
        <f t="shared" si="3"/>
        <v>0</v>
      </c>
      <c r="AR85" s="92" t="s">
        <v>488</v>
      </c>
      <c r="AT85" s="92" t="s">
        <v>162</v>
      </c>
      <c r="AU85" s="92" t="s">
        <v>71</v>
      </c>
      <c r="AY85" s="92" t="s">
        <v>159</v>
      </c>
      <c r="BE85" s="187">
        <f t="shared" si="4"/>
        <v>0</v>
      </c>
      <c r="BF85" s="187">
        <f t="shared" si="5"/>
        <v>0</v>
      </c>
      <c r="BG85" s="187">
        <f t="shared" si="6"/>
        <v>0</v>
      </c>
      <c r="BH85" s="187">
        <f t="shared" si="7"/>
        <v>0</v>
      </c>
      <c r="BI85" s="187">
        <f t="shared" si="8"/>
        <v>0</v>
      </c>
      <c r="BJ85" s="92" t="s">
        <v>79</v>
      </c>
      <c r="BK85" s="187">
        <f t="shared" si="9"/>
        <v>0</v>
      </c>
      <c r="BL85" s="92" t="s">
        <v>488</v>
      </c>
      <c r="BM85" s="92" t="s">
        <v>676</v>
      </c>
    </row>
    <row r="86" spans="2:65" s="153" customFormat="1" ht="31.5" customHeight="1">
      <c r="B86" s="103"/>
      <c r="C86" s="239"/>
      <c r="D86" s="239"/>
      <c r="E86" s="240"/>
      <c r="F86" s="241" t="s">
        <v>1208</v>
      </c>
      <c r="G86" s="242"/>
      <c r="H86" s="243"/>
      <c r="I86" s="275"/>
      <c r="J86" s="244"/>
      <c r="K86" s="241"/>
      <c r="L86" s="103"/>
      <c r="M86" s="245"/>
      <c r="N86" s="269"/>
      <c r="O86" s="267"/>
      <c r="P86" s="268"/>
      <c r="Q86" s="268"/>
      <c r="R86" s="268"/>
      <c r="S86" s="268"/>
      <c r="T86" s="186"/>
      <c r="AR86" s="92"/>
      <c r="AT86" s="92"/>
      <c r="AU86" s="92"/>
      <c r="AY86" s="92"/>
      <c r="BE86" s="187"/>
      <c r="BF86" s="187"/>
      <c r="BG86" s="187"/>
      <c r="BH86" s="187"/>
      <c r="BI86" s="187"/>
      <c r="BJ86" s="92"/>
      <c r="BK86" s="187"/>
      <c r="BL86" s="92"/>
      <c r="BM86" s="92"/>
    </row>
    <row r="87" spans="2:65" s="102" customFormat="1" ht="31.5" customHeight="1">
      <c r="B87" s="103"/>
      <c r="C87" s="239" t="s">
        <v>268</v>
      </c>
      <c r="D87" s="239" t="s">
        <v>162</v>
      </c>
      <c r="E87" s="240" t="s">
        <v>677</v>
      </c>
      <c r="F87" s="241" t="s">
        <v>1211</v>
      </c>
      <c r="G87" s="242" t="s">
        <v>271</v>
      </c>
      <c r="H87" s="243">
        <v>51</v>
      </c>
      <c r="I87" s="6"/>
      <c r="J87" s="244">
        <f t="shared" si="0"/>
        <v>0</v>
      </c>
      <c r="K87" s="241" t="s">
        <v>710</v>
      </c>
      <c r="L87" s="103"/>
      <c r="M87" s="245" t="s">
        <v>5</v>
      </c>
      <c r="N87" s="184" t="s">
        <v>42</v>
      </c>
      <c r="O87" s="104"/>
      <c r="P87" s="185">
        <f t="shared" si="1"/>
        <v>0</v>
      </c>
      <c r="Q87" s="185">
        <v>0</v>
      </c>
      <c r="R87" s="185">
        <f t="shared" si="2"/>
        <v>0</v>
      </c>
      <c r="S87" s="185">
        <v>0</v>
      </c>
      <c r="T87" s="186">
        <f t="shared" si="3"/>
        <v>0</v>
      </c>
      <c r="AR87" s="92" t="s">
        <v>488</v>
      </c>
      <c r="AT87" s="92" t="s">
        <v>162</v>
      </c>
      <c r="AU87" s="92" t="s">
        <v>71</v>
      </c>
      <c r="AY87" s="92" t="s">
        <v>159</v>
      </c>
      <c r="BE87" s="187">
        <f t="shared" si="4"/>
        <v>0</v>
      </c>
      <c r="BF87" s="187">
        <f t="shared" si="5"/>
        <v>0</v>
      </c>
      <c r="BG87" s="187">
        <f t="shared" si="6"/>
        <v>0</v>
      </c>
      <c r="BH87" s="187">
        <f t="shared" si="7"/>
        <v>0</v>
      </c>
      <c r="BI87" s="187">
        <f t="shared" si="8"/>
        <v>0</v>
      </c>
      <c r="BJ87" s="92" t="s">
        <v>79</v>
      </c>
      <c r="BK87" s="187">
        <f t="shared" si="9"/>
        <v>0</v>
      </c>
      <c r="BL87" s="92" t="s">
        <v>488</v>
      </c>
      <c r="BM87" s="92" t="s">
        <v>678</v>
      </c>
    </row>
    <row r="88" spans="2:65" s="153" customFormat="1" ht="31.5" customHeight="1">
      <c r="B88" s="103"/>
      <c r="C88" s="239"/>
      <c r="D88" s="239"/>
      <c r="E88" s="240"/>
      <c r="F88" s="241" t="s">
        <v>1208</v>
      </c>
      <c r="G88" s="242"/>
      <c r="H88" s="243"/>
      <c r="I88" s="275"/>
      <c r="J88" s="244"/>
      <c r="K88" s="241"/>
      <c r="L88" s="103"/>
      <c r="M88" s="245"/>
      <c r="N88" s="269"/>
      <c r="O88" s="267"/>
      <c r="P88" s="268"/>
      <c r="Q88" s="268"/>
      <c r="R88" s="268"/>
      <c r="S88" s="268"/>
      <c r="T88" s="186"/>
      <c r="AR88" s="92"/>
      <c r="AT88" s="92"/>
      <c r="AU88" s="92"/>
      <c r="AY88" s="92"/>
      <c r="BE88" s="187"/>
      <c r="BF88" s="187"/>
      <c r="BG88" s="187"/>
      <c r="BH88" s="187"/>
      <c r="BI88" s="187"/>
      <c r="BJ88" s="92"/>
      <c r="BK88" s="187"/>
      <c r="BL88" s="92"/>
      <c r="BM88" s="92"/>
    </row>
    <row r="89" spans="2:65" s="102" customFormat="1" ht="31.5" customHeight="1">
      <c r="B89" s="103"/>
      <c r="C89" s="239" t="s">
        <v>276</v>
      </c>
      <c r="D89" s="239" t="s">
        <v>162</v>
      </c>
      <c r="E89" s="240" t="s">
        <v>679</v>
      </c>
      <c r="F89" s="241" t="s">
        <v>1212</v>
      </c>
      <c r="G89" s="242" t="s">
        <v>271</v>
      </c>
      <c r="H89" s="243">
        <v>40</v>
      </c>
      <c r="I89" s="6"/>
      <c r="J89" s="244">
        <f t="shared" si="0"/>
        <v>0</v>
      </c>
      <c r="K89" s="241" t="s">
        <v>710</v>
      </c>
      <c r="L89" s="103"/>
      <c r="M89" s="245" t="s">
        <v>5</v>
      </c>
      <c r="N89" s="184" t="s">
        <v>42</v>
      </c>
      <c r="O89" s="104"/>
      <c r="P89" s="185">
        <f t="shared" si="1"/>
        <v>0</v>
      </c>
      <c r="Q89" s="185">
        <v>0</v>
      </c>
      <c r="R89" s="185">
        <f t="shared" si="2"/>
        <v>0</v>
      </c>
      <c r="S89" s="185">
        <v>0</v>
      </c>
      <c r="T89" s="186">
        <f t="shared" si="3"/>
        <v>0</v>
      </c>
      <c r="AR89" s="92" t="s">
        <v>488</v>
      </c>
      <c r="AT89" s="92" t="s">
        <v>162</v>
      </c>
      <c r="AU89" s="92" t="s">
        <v>71</v>
      </c>
      <c r="AY89" s="92" t="s">
        <v>159</v>
      </c>
      <c r="BE89" s="187">
        <f t="shared" si="4"/>
        <v>0</v>
      </c>
      <c r="BF89" s="187">
        <f t="shared" si="5"/>
        <v>0</v>
      </c>
      <c r="BG89" s="187">
        <f t="shared" si="6"/>
        <v>0</v>
      </c>
      <c r="BH89" s="187">
        <f t="shared" si="7"/>
        <v>0</v>
      </c>
      <c r="BI89" s="187">
        <f t="shared" si="8"/>
        <v>0</v>
      </c>
      <c r="BJ89" s="92" t="s">
        <v>79</v>
      </c>
      <c r="BK89" s="187">
        <f t="shared" si="9"/>
        <v>0</v>
      </c>
      <c r="BL89" s="92" t="s">
        <v>488</v>
      </c>
      <c r="BM89" s="92" t="s">
        <v>680</v>
      </c>
    </row>
    <row r="90" spans="2:65" s="153" customFormat="1" ht="31.5" customHeight="1">
      <c r="B90" s="103"/>
      <c r="C90" s="239"/>
      <c r="D90" s="239"/>
      <c r="E90" s="240"/>
      <c r="F90" s="241" t="s">
        <v>1208</v>
      </c>
      <c r="G90" s="242"/>
      <c r="H90" s="243"/>
      <c r="I90" s="275"/>
      <c r="J90" s="244"/>
      <c r="K90" s="241"/>
      <c r="L90" s="103"/>
      <c r="M90" s="245"/>
      <c r="N90" s="269"/>
      <c r="O90" s="267"/>
      <c r="P90" s="268"/>
      <c r="Q90" s="268"/>
      <c r="R90" s="268"/>
      <c r="S90" s="268"/>
      <c r="T90" s="186"/>
      <c r="AR90" s="92"/>
      <c r="AT90" s="92"/>
      <c r="AU90" s="92"/>
      <c r="AY90" s="92"/>
      <c r="BE90" s="187"/>
      <c r="BF90" s="187"/>
      <c r="BG90" s="187"/>
      <c r="BH90" s="187"/>
      <c r="BI90" s="187"/>
      <c r="BJ90" s="92"/>
      <c r="BK90" s="187"/>
      <c r="BL90" s="92"/>
      <c r="BM90" s="92"/>
    </row>
    <row r="91" spans="2:65" s="102" customFormat="1" ht="31.5" customHeight="1">
      <c r="B91" s="103"/>
      <c r="C91" s="239" t="s">
        <v>10</v>
      </c>
      <c r="D91" s="239" t="s">
        <v>162</v>
      </c>
      <c r="E91" s="240" t="s">
        <v>681</v>
      </c>
      <c r="F91" s="241" t="s">
        <v>1213</v>
      </c>
      <c r="G91" s="242" t="s">
        <v>271</v>
      </c>
      <c r="H91" s="243">
        <v>27</v>
      </c>
      <c r="I91" s="6"/>
      <c r="J91" s="244">
        <f t="shared" si="0"/>
        <v>0</v>
      </c>
      <c r="K91" s="241" t="s">
        <v>710</v>
      </c>
      <c r="L91" s="103"/>
      <c r="M91" s="245" t="s">
        <v>5</v>
      </c>
      <c r="N91" s="184" t="s">
        <v>42</v>
      </c>
      <c r="O91" s="104"/>
      <c r="P91" s="185">
        <f t="shared" si="1"/>
        <v>0</v>
      </c>
      <c r="Q91" s="185">
        <v>0</v>
      </c>
      <c r="R91" s="185">
        <f t="shared" si="2"/>
        <v>0</v>
      </c>
      <c r="S91" s="185">
        <v>0</v>
      </c>
      <c r="T91" s="186">
        <f t="shared" si="3"/>
        <v>0</v>
      </c>
      <c r="AR91" s="92" t="s">
        <v>488</v>
      </c>
      <c r="AT91" s="92" t="s">
        <v>162</v>
      </c>
      <c r="AU91" s="92" t="s">
        <v>71</v>
      </c>
      <c r="AY91" s="92" t="s">
        <v>159</v>
      </c>
      <c r="BE91" s="187">
        <f t="shared" si="4"/>
        <v>0</v>
      </c>
      <c r="BF91" s="187">
        <f t="shared" si="5"/>
        <v>0</v>
      </c>
      <c r="BG91" s="187">
        <f t="shared" si="6"/>
        <v>0</v>
      </c>
      <c r="BH91" s="187">
        <f t="shared" si="7"/>
        <v>0</v>
      </c>
      <c r="BI91" s="187">
        <f t="shared" si="8"/>
        <v>0</v>
      </c>
      <c r="BJ91" s="92" t="s">
        <v>79</v>
      </c>
      <c r="BK91" s="187">
        <f t="shared" si="9"/>
        <v>0</v>
      </c>
      <c r="BL91" s="92" t="s">
        <v>488</v>
      </c>
      <c r="BM91" s="92" t="s">
        <v>682</v>
      </c>
    </row>
    <row r="92" spans="2:65" s="153" customFormat="1" ht="31.5" customHeight="1">
      <c r="B92" s="103"/>
      <c r="C92" s="239"/>
      <c r="D92" s="239"/>
      <c r="E92" s="240"/>
      <c r="F92" s="241" t="s">
        <v>1208</v>
      </c>
      <c r="G92" s="242"/>
      <c r="H92" s="243"/>
      <c r="I92" s="275"/>
      <c r="J92" s="244"/>
      <c r="K92" s="241"/>
      <c r="L92" s="103"/>
      <c r="M92" s="245"/>
      <c r="N92" s="269"/>
      <c r="O92" s="267"/>
      <c r="P92" s="268"/>
      <c r="Q92" s="268"/>
      <c r="R92" s="268"/>
      <c r="S92" s="268"/>
      <c r="T92" s="186"/>
      <c r="AR92" s="92"/>
      <c r="AT92" s="92"/>
      <c r="AU92" s="92"/>
      <c r="AY92" s="92"/>
      <c r="BE92" s="187"/>
      <c r="BF92" s="187"/>
      <c r="BG92" s="187"/>
      <c r="BH92" s="187"/>
      <c r="BI92" s="187"/>
      <c r="BJ92" s="92"/>
      <c r="BK92" s="187"/>
      <c r="BL92" s="92"/>
      <c r="BM92" s="92"/>
    </row>
    <row r="93" spans="2:65" s="102" customFormat="1" ht="31.5" customHeight="1">
      <c r="B93" s="103"/>
      <c r="C93" s="239" t="s">
        <v>284</v>
      </c>
      <c r="D93" s="239" t="s">
        <v>162</v>
      </c>
      <c r="E93" s="240" t="s">
        <v>683</v>
      </c>
      <c r="F93" s="241" t="s">
        <v>1214</v>
      </c>
      <c r="G93" s="242" t="s">
        <v>271</v>
      </c>
      <c r="H93" s="243">
        <v>158</v>
      </c>
      <c r="I93" s="6"/>
      <c r="J93" s="244">
        <f t="shared" si="0"/>
        <v>0</v>
      </c>
      <c r="K93" s="241" t="s">
        <v>710</v>
      </c>
      <c r="L93" s="103"/>
      <c r="M93" s="245" t="s">
        <v>5</v>
      </c>
      <c r="N93" s="184" t="s">
        <v>42</v>
      </c>
      <c r="O93" s="104"/>
      <c r="P93" s="185">
        <f t="shared" si="1"/>
        <v>0</v>
      </c>
      <c r="Q93" s="185">
        <v>0</v>
      </c>
      <c r="R93" s="185">
        <f t="shared" si="2"/>
        <v>0</v>
      </c>
      <c r="S93" s="185">
        <v>0</v>
      </c>
      <c r="T93" s="186">
        <f t="shared" si="3"/>
        <v>0</v>
      </c>
      <c r="AR93" s="92" t="s">
        <v>488</v>
      </c>
      <c r="AT93" s="92" t="s">
        <v>162</v>
      </c>
      <c r="AU93" s="92" t="s">
        <v>71</v>
      </c>
      <c r="AY93" s="92" t="s">
        <v>159</v>
      </c>
      <c r="BE93" s="187">
        <f t="shared" si="4"/>
        <v>0</v>
      </c>
      <c r="BF93" s="187">
        <f t="shared" si="5"/>
        <v>0</v>
      </c>
      <c r="BG93" s="187">
        <f t="shared" si="6"/>
        <v>0</v>
      </c>
      <c r="BH93" s="187">
        <f t="shared" si="7"/>
        <v>0</v>
      </c>
      <c r="BI93" s="187">
        <f t="shared" si="8"/>
        <v>0</v>
      </c>
      <c r="BJ93" s="92" t="s">
        <v>79</v>
      </c>
      <c r="BK93" s="187">
        <f t="shared" si="9"/>
        <v>0</v>
      </c>
      <c r="BL93" s="92" t="s">
        <v>488</v>
      </c>
      <c r="BM93" s="92" t="s">
        <v>684</v>
      </c>
    </row>
    <row r="94" spans="2:65" s="153" customFormat="1" ht="31.5" customHeight="1">
      <c r="B94" s="103"/>
      <c r="C94" s="239"/>
      <c r="D94" s="239"/>
      <c r="E94" s="240"/>
      <c r="F94" s="241" t="s">
        <v>1208</v>
      </c>
      <c r="G94" s="242"/>
      <c r="H94" s="243"/>
      <c r="I94" s="275"/>
      <c r="J94" s="244"/>
      <c r="K94" s="241"/>
      <c r="L94" s="103"/>
      <c r="M94" s="245"/>
      <c r="N94" s="269"/>
      <c r="O94" s="267"/>
      <c r="P94" s="268"/>
      <c r="Q94" s="268"/>
      <c r="R94" s="268"/>
      <c r="S94" s="268"/>
      <c r="T94" s="186"/>
      <c r="AR94" s="92"/>
      <c r="AT94" s="92"/>
      <c r="AU94" s="92"/>
      <c r="AY94" s="92"/>
      <c r="BE94" s="187"/>
      <c r="BF94" s="187"/>
      <c r="BG94" s="187"/>
      <c r="BH94" s="187"/>
      <c r="BI94" s="187"/>
      <c r="BJ94" s="92"/>
      <c r="BK94" s="187"/>
      <c r="BL94" s="92"/>
      <c r="BM94" s="92"/>
    </row>
    <row r="95" spans="2:65" s="102" customFormat="1" ht="31.5" customHeight="1">
      <c r="B95" s="103"/>
      <c r="C95" s="239" t="s">
        <v>290</v>
      </c>
      <c r="D95" s="239" t="s">
        <v>162</v>
      </c>
      <c r="E95" s="240" t="s">
        <v>685</v>
      </c>
      <c r="F95" s="241" t="s">
        <v>1215</v>
      </c>
      <c r="G95" s="242" t="s">
        <v>271</v>
      </c>
      <c r="H95" s="243">
        <v>20</v>
      </c>
      <c r="I95" s="6"/>
      <c r="J95" s="244">
        <f t="shared" si="0"/>
        <v>0</v>
      </c>
      <c r="K95" s="241" t="s">
        <v>710</v>
      </c>
      <c r="L95" s="103"/>
      <c r="M95" s="245" t="s">
        <v>5</v>
      </c>
      <c r="N95" s="184" t="s">
        <v>42</v>
      </c>
      <c r="O95" s="104"/>
      <c r="P95" s="185">
        <f t="shared" si="1"/>
        <v>0</v>
      </c>
      <c r="Q95" s="185">
        <v>0</v>
      </c>
      <c r="R95" s="185">
        <f t="shared" si="2"/>
        <v>0</v>
      </c>
      <c r="S95" s="185">
        <v>0</v>
      </c>
      <c r="T95" s="186">
        <f t="shared" si="3"/>
        <v>0</v>
      </c>
      <c r="AR95" s="92" t="s">
        <v>488</v>
      </c>
      <c r="AT95" s="92" t="s">
        <v>162</v>
      </c>
      <c r="AU95" s="92" t="s">
        <v>71</v>
      </c>
      <c r="AY95" s="92" t="s">
        <v>159</v>
      </c>
      <c r="BE95" s="187">
        <f t="shared" si="4"/>
        <v>0</v>
      </c>
      <c r="BF95" s="187">
        <f t="shared" si="5"/>
        <v>0</v>
      </c>
      <c r="BG95" s="187">
        <f t="shared" si="6"/>
        <v>0</v>
      </c>
      <c r="BH95" s="187">
        <f t="shared" si="7"/>
        <v>0</v>
      </c>
      <c r="BI95" s="187">
        <f t="shared" si="8"/>
        <v>0</v>
      </c>
      <c r="BJ95" s="92" t="s">
        <v>79</v>
      </c>
      <c r="BK95" s="187">
        <f t="shared" si="9"/>
        <v>0</v>
      </c>
      <c r="BL95" s="92" t="s">
        <v>488</v>
      </c>
      <c r="BM95" s="92" t="s">
        <v>686</v>
      </c>
    </row>
    <row r="96" spans="2:65" s="153" customFormat="1" ht="31.5" customHeight="1">
      <c r="B96" s="103"/>
      <c r="C96" s="239"/>
      <c r="D96" s="239"/>
      <c r="E96" s="240"/>
      <c r="F96" s="241" t="s">
        <v>1208</v>
      </c>
      <c r="G96" s="242"/>
      <c r="H96" s="243"/>
      <c r="I96" s="275"/>
      <c r="J96" s="244"/>
      <c r="K96" s="241"/>
      <c r="L96" s="103"/>
      <c r="M96" s="245"/>
      <c r="N96" s="269"/>
      <c r="O96" s="267"/>
      <c r="P96" s="268"/>
      <c r="Q96" s="268"/>
      <c r="R96" s="268"/>
      <c r="S96" s="268"/>
      <c r="T96" s="186"/>
      <c r="AR96" s="92"/>
      <c r="AT96" s="92"/>
      <c r="AU96" s="92"/>
      <c r="AY96" s="92"/>
      <c r="BE96" s="187"/>
      <c r="BF96" s="187"/>
      <c r="BG96" s="187"/>
      <c r="BH96" s="187"/>
      <c r="BI96" s="187"/>
      <c r="BJ96" s="92"/>
      <c r="BK96" s="187"/>
      <c r="BL96" s="92"/>
      <c r="BM96" s="92"/>
    </row>
    <row r="97" spans="2:65" s="102" customFormat="1" ht="31.5" customHeight="1">
      <c r="B97" s="103"/>
      <c r="C97" s="239" t="s">
        <v>298</v>
      </c>
      <c r="D97" s="239" t="s">
        <v>162</v>
      </c>
      <c r="E97" s="240" t="s">
        <v>687</v>
      </c>
      <c r="F97" s="241" t="s">
        <v>1216</v>
      </c>
      <c r="G97" s="242" t="s">
        <v>271</v>
      </c>
      <c r="H97" s="243">
        <v>6</v>
      </c>
      <c r="I97" s="6"/>
      <c r="J97" s="244">
        <f t="shared" si="0"/>
        <v>0</v>
      </c>
      <c r="K97" s="241" t="s">
        <v>710</v>
      </c>
      <c r="L97" s="103"/>
      <c r="M97" s="245" t="s">
        <v>5</v>
      </c>
      <c r="N97" s="184" t="s">
        <v>42</v>
      </c>
      <c r="O97" s="104"/>
      <c r="P97" s="185">
        <f t="shared" si="1"/>
        <v>0</v>
      </c>
      <c r="Q97" s="185">
        <v>0</v>
      </c>
      <c r="R97" s="185">
        <f t="shared" si="2"/>
        <v>0</v>
      </c>
      <c r="S97" s="185">
        <v>0</v>
      </c>
      <c r="T97" s="186">
        <f t="shared" si="3"/>
        <v>0</v>
      </c>
      <c r="AR97" s="92" t="s">
        <v>488</v>
      </c>
      <c r="AT97" s="92" t="s">
        <v>162</v>
      </c>
      <c r="AU97" s="92" t="s">
        <v>71</v>
      </c>
      <c r="AY97" s="92" t="s">
        <v>159</v>
      </c>
      <c r="BE97" s="187">
        <f t="shared" si="4"/>
        <v>0</v>
      </c>
      <c r="BF97" s="187">
        <f t="shared" si="5"/>
        <v>0</v>
      </c>
      <c r="BG97" s="187">
        <f t="shared" si="6"/>
        <v>0</v>
      </c>
      <c r="BH97" s="187">
        <f t="shared" si="7"/>
        <v>0</v>
      </c>
      <c r="BI97" s="187">
        <f t="shared" si="8"/>
        <v>0</v>
      </c>
      <c r="BJ97" s="92" t="s">
        <v>79</v>
      </c>
      <c r="BK97" s="187">
        <f t="shared" si="9"/>
        <v>0</v>
      </c>
      <c r="BL97" s="92" t="s">
        <v>488</v>
      </c>
      <c r="BM97" s="92" t="s">
        <v>688</v>
      </c>
    </row>
    <row r="98" spans="2:65" s="153" customFormat="1" ht="31.5" customHeight="1">
      <c r="B98" s="103"/>
      <c r="C98" s="239"/>
      <c r="D98" s="239"/>
      <c r="E98" s="240"/>
      <c r="F98" s="241" t="s">
        <v>1208</v>
      </c>
      <c r="G98" s="242"/>
      <c r="H98" s="243"/>
      <c r="I98" s="275"/>
      <c r="J98" s="244"/>
      <c r="K98" s="241"/>
      <c r="L98" s="103"/>
      <c r="M98" s="245"/>
      <c r="N98" s="269"/>
      <c r="O98" s="267"/>
      <c r="P98" s="268"/>
      <c r="Q98" s="268"/>
      <c r="R98" s="268"/>
      <c r="S98" s="268"/>
      <c r="T98" s="186"/>
      <c r="AR98" s="92"/>
      <c r="AT98" s="92"/>
      <c r="AU98" s="92"/>
      <c r="AY98" s="92"/>
      <c r="BE98" s="187"/>
      <c r="BF98" s="187"/>
      <c r="BG98" s="187"/>
      <c r="BH98" s="187"/>
      <c r="BI98" s="187"/>
      <c r="BJ98" s="92"/>
      <c r="BK98" s="187"/>
      <c r="BL98" s="92"/>
      <c r="BM98" s="92"/>
    </row>
    <row r="99" spans="2:65" s="102" customFormat="1" ht="31.5" customHeight="1">
      <c r="B99" s="103"/>
      <c r="C99" s="239" t="s">
        <v>302</v>
      </c>
      <c r="D99" s="239" t="s">
        <v>162</v>
      </c>
      <c r="E99" s="240" t="s">
        <v>689</v>
      </c>
      <c r="F99" s="241" t="s">
        <v>1217</v>
      </c>
      <c r="G99" s="242" t="s">
        <v>510</v>
      </c>
      <c r="H99" s="243">
        <v>37</v>
      </c>
      <c r="I99" s="6"/>
      <c r="J99" s="244">
        <f t="shared" si="0"/>
        <v>0</v>
      </c>
      <c r="K99" s="241" t="s">
        <v>710</v>
      </c>
      <c r="L99" s="103"/>
      <c r="M99" s="245" t="s">
        <v>5</v>
      </c>
      <c r="N99" s="184" t="s">
        <v>42</v>
      </c>
      <c r="O99" s="104"/>
      <c r="P99" s="185">
        <f t="shared" si="1"/>
        <v>0</v>
      </c>
      <c r="Q99" s="185">
        <v>0</v>
      </c>
      <c r="R99" s="185">
        <f t="shared" si="2"/>
        <v>0</v>
      </c>
      <c r="S99" s="185">
        <v>0</v>
      </c>
      <c r="T99" s="186">
        <f t="shared" si="3"/>
        <v>0</v>
      </c>
      <c r="AR99" s="92" t="s">
        <v>488</v>
      </c>
      <c r="AT99" s="92" t="s">
        <v>162</v>
      </c>
      <c r="AU99" s="92" t="s">
        <v>71</v>
      </c>
      <c r="AY99" s="92" t="s">
        <v>159</v>
      </c>
      <c r="BE99" s="187">
        <f t="shared" si="4"/>
        <v>0</v>
      </c>
      <c r="BF99" s="187">
        <f t="shared" si="5"/>
        <v>0</v>
      </c>
      <c r="BG99" s="187">
        <f t="shared" si="6"/>
        <v>0</v>
      </c>
      <c r="BH99" s="187">
        <f t="shared" si="7"/>
        <v>0</v>
      </c>
      <c r="BI99" s="187">
        <f t="shared" si="8"/>
        <v>0</v>
      </c>
      <c r="BJ99" s="92" t="s">
        <v>79</v>
      </c>
      <c r="BK99" s="187">
        <f t="shared" si="9"/>
        <v>0</v>
      </c>
      <c r="BL99" s="92" t="s">
        <v>488</v>
      </c>
      <c r="BM99" s="92" t="s">
        <v>690</v>
      </c>
    </row>
    <row r="100" spans="2:65" s="153" customFormat="1" ht="31.5" customHeight="1">
      <c r="B100" s="103"/>
      <c r="C100" s="239"/>
      <c r="D100" s="239"/>
      <c r="E100" s="240"/>
      <c r="F100" s="241" t="s">
        <v>1208</v>
      </c>
      <c r="G100" s="242"/>
      <c r="H100" s="243"/>
      <c r="I100" s="275"/>
      <c r="J100" s="244"/>
      <c r="K100" s="241"/>
      <c r="L100" s="103"/>
      <c r="M100" s="245"/>
      <c r="N100" s="269"/>
      <c r="O100" s="267"/>
      <c r="P100" s="268"/>
      <c r="Q100" s="268"/>
      <c r="R100" s="268"/>
      <c r="S100" s="268"/>
      <c r="T100" s="186"/>
      <c r="AR100" s="92"/>
      <c r="AT100" s="92"/>
      <c r="AU100" s="92"/>
      <c r="AY100" s="92"/>
      <c r="BE100" s="187"/>
      <c r="BF100" s="187"/>
      <c r="BG100" s="187"/>
      <c r="BH100" s="187"/>
      <c r="BI100" s="187"/>
      <c r="BJ100" s="92"/>
      <c r="BK100" s="187"/>
      <c r="BL100" s="92"/>
      <c r="BM100" s="92"/>
    </row>
    <row r="101" spans="2:65" s="102" customFormat="1" ht="31.5" customHeight="1">
      <c r="B101" s="103"/>
      <c r="C101" s="239" t="s">
        <v>307</v>
      </c>
      <c r="D101" s="239" t="s">
        <v>162</v>
      </c>
      <c r="E101" s="240" t="s">
        <v>546</v>
      </c>
      <c r="F101" s="241" t="s">
        <v>1242</v>
      </c>
      <c r="G101" s="242" t="s">
        <v>510</v>
      </c>
      <c r="H101" s="243">
        <v>320</v>
      </c>
      <c r="I101" s="6"/>
      <c r="J101" s="244">
        <f t="shared" si="0"/>
        <v>0</v>
      </c>
      <c r="K101" s="241" t="s">
        <v>710</v>
      </c>
      <c r="L101" s="103"/>
      <c r="M101" s="245" t="s">
        <v>5</v>
      </c>
      <c r="N101" s="184" t="s">
        <v>42</v>
      </c>
      <c r="O101" s="104"/>
      <c r="P101" s="185">
        <f t="shared" si="1"/>
        <v>0</v>
      </c>
      <c r="Q101" s="185">
        <v>0</v>
      </c>
      <c r="R101" s="185">
        <f t="shared" si="2"/>
        <v>0</v>
      </c>
      <c r="S101" s="185">
        <v>0</v>
      </c>
      <c r="T101" s="186">
        <f t="shared" si="3"/>
        <v>0</v>
      </c>
      <c r="AR101" s="92" t="s">
        <v>488</v>
      </c>
      <c r="AT101" s="92" t="s">
        <v>162</v>
      </c>
      <c r="AU101" s="92" t="s">
        <v>71</v>
      </c>
      <c r="AY101" s="92" t="s">
        <v>159</v>
      </c>
      <c r="BE101" s="187">
        <f t="shared" si="4"/>
        <v>0</v>
      </c>
      <c r="BF101" s="187">
        <f t="shared" si="5"/>
        <v>0</v>
      </c>
      <c r="BG101" s="187">
        <f t="shared" si="6"/>
        <v>0</v>
      </c>
      <c r="BH101" s="187">
        <f t="shared" si="7"/>
        <v>0</v>
      </c>
      <c r="BI101" s="187">
        <f t="shared" si="8"/>
        <v>0</v>
      </c>
      <c r="BJ101" s="92" t="s">
        <v>79</v>
      </c>
      <c r="BK101" s="187">
        <f t="shared" si="9"/>
        <v>0</v>
      </c>
      <c r="BL101" s="92" t="s">
        <v>488</v>
      </c>
      <c r="BM101" s="92" t="s">
        <v>691</v>
      </c>
    </row>
    <row r="102" spans="2:65" s="153" customFormat="1" ht="31.5" customHeight="1">
      <c r="B102" s="103"/>
      <c r="C102" s="239"/>
      <c r="D102" s="239"/>
      <c r="E102" s="240"/>
      <c r="F102" s="241" t="s">
        <v>1208</v>
      </c>
      <c r="G102" s="242"/>
      <c r="H102" s="243"/>
      <c r="I102" s="275"/>
      <c r="J102" s="244"/>
      <c r="K102" s="241"/>
      <c r="L102" s="103"/>
      <c r="M102" s="245"/>
      <c r="N102" s="269"/>
      <c r="O102" s="267"/>
      <c r="P102" s="268"/>
      <c r="Q102" s="268"/>
      <c r="R102" s="268"/>
      <c r="S102" s="268"/>
      <c r="T102" s="186"/>
      <c r="AR102" s="92"/>
      <c r="AT102" s="92"/>
      <c r="AU102" s="92"/>
      <c r="AY102" s="92"/>
      <c r="BE102" s="187"/>
      <c r="BF102" s="187"/>
      <c r="BG102" s="187"/>
      <c r="BH102" s="187"/>
      <c r="BI102" s="187"/>
      <c r="BJ102" s="92"/>
      <c r="BK102" s="187"/>
      <c r="BL102" s="92"/>
      <c r="BM102" s="92"/>
    </row>
    <row r="103" spans="2:65" s="102" customFormat="1" ht="31.5" customHeight="1">
      <c r="B103" s="103"/>
      <c r="C103" s="239" t="s">
        <v>311</v>
      </c>
      <c r="D103" s="239" t="s">
        <v>162</v>
      </c>
      <c r="E103" s="240" t="s">
        <v>639</v>
      </c>
      <c r="F103" s="241" t="s">
        <v>1243</v>
      </c>
      <c r="G103" s="242" t="s">
        <v>510</v>
      </c>
      <c r="H103" s="243">
        <v>30</v>
      </c>
      <c r="I103" s="6"/>
      <c r="J103" s="244">
        <f t="shared" si="0"/>
        <v>0</v>
      </c>
      <c r="K103" s="241" t="s">
        <v>710</v>
      </c>
      <c r="L103" s="103"/>
      <c r="M103" s="245" t="s">
        <v>5</v>
      </c>
      <c r="N103" s="184" t="s">
        <v>42</v>
      </c>
      <c r="O103" s="104"/>
      <c r="P103" s="185">
        <f t="shared" si="1"/>
        <v>0</v>
      </c>
      <c r="Q103" s="185">
        <v>0</v>
      </c>
      <c r="R103" s="185">
        <f t="shared" si="2"/>
        <v>0</v>
      </c>
      <c r="S103" s="185">
        <v>0</v>
      </c>
      <c r="T103" s="186">
        <f t="shared" si="3"/>
        <v>0</v>
      </c>
      <c r="AR103" s="92" t="s">
        <v>488</v>
      </c>
      <c r="AT103" s="92" t="s">
        <v>162</v>
      </c>
      <c r="AU103" s="92" t="s">
        <v>71</v>
      </c>
      <c r="AY103" s="92" t="s">
        <v>159</v>
      </c>
      <c r="BE103" s="187">
        <f t="shared" si="4"/>
        <v>0</v>
      </c>
      <c r="BF103" s="187">
        <f t="shared" si="5"/>
        <v>0</v>
      </c>
      <c r="BG103" s="187">
        <f t="shared" si="6"/>
        <v>0</v>
      </c>
      <c r="BH103" s="187">
        <f t="shared" si="7"/>
        <v>0</v>
      </c>
      <c r="BI103" s="187">
        <f t="shared" si="8"/>
        <v>0</v>
      </c>
      <c r="BJ103" s="92" t="s">
        <v>79</v>
      </c>
      <c r="BK103" s="187">
        <f t="shared" si="9"/>
        <v>0</v>
      </c>
      <c r="BL103" s="92" t="s">
        <v>488</v>
      </c>
      <c r="BM103" s="92" t="s">
        <v>692</v>
      </c>
    </row>
    <row r="104" spans="2:65" s="153" customFormat="1" ht="31.5" customHeight="1">
      <c r="B104" s="103"/>
      <c r="C104" s="239"/>
      <c r="D104" s="239"/>
      <c r="E104" s="240"/>
      <c r="F104" s="241" t="s">
        <v>1208</v>
      </c>
      <c r="G104" s="242"/>
      <c r="H104" s="243"/>
      <c r="I104" s="275"/>
      <c r="J104" s="244"/>
      <c r="K104" s="241"/>
      <c r="L104" s="103"/>
      <c r="M104" s="245"/>
      <c r="N104" s="269"/>
      <c r="O104" s="267"/>
      <c r="P104" s="268"/>
      <c r="Q104" s="268"/>
      <c r="R104" s="268"/>
      <c r="S104" s="268"/>
      <c r="T104" s="186"/>
      <c r="AR104" s="92"/>
      <c r="AT104" s="92"/>
      <c r="AU104" s="92"/>
      <c r="AY104" s="92"/>
      <c r="BE104" s="187"/>
      <c r="BF104" s="187"/>
      <c r="BG104" s="187"/>
      <c r="BH104" s="187"/>
      <c r="BI104" s="187"/>
      <c r="BJ104" s="92"/>
      <c r="BK104" s="187"/>
      <c r="BL104" s="92"/>
      <c r="BM104" s="92"/>
    </row>
    <row r="105" spans="2:65" s="102" customFormat="1" ht="31.5" customHeight="1">
      <c r="B105" s="103"/>
      <c r="C105" s="239" t="s">
        <v>316</v>
      </c>
      <c r="D105" s="239" t="s">
        <v>162</v>
      </c>
      <c r="E105" s="240" t="s">
        <v>641</v>
      </c>
      <c r="F105" s="241" t="s">
        <v>1244</v>
      </c>
      <c r="G105" s="242" t="s">
        <v>510</v>
      </c>
      <c r="H105" s="243">
        <v>20</v>
      </c>
      <c r="I105" s="6"/>
      <c r="J105" s="244">
        <f t="shared" si="0"/>
        <v>0</v>
      </c>
      <c r="K105" s="241" t="s">
        <v>710</v>
      </c>
      <c r="L105" s="103"/>
      <c r="M105" s="245" t="s">
        <v>5</v>
      </c>
      <c r="N105" s="184" t="s">
        <v>42</v>
      </c>
      <c r="O105" s="104"/>
      <c r="P105" s="185">
        <f t="shared" si="1"/>
        <v>0</v>
      </c>
      <c r="Q105" s="185">
        <v>0</v>
      </c>
      <c r="R105" s="185">
        <f t="shared" si="2"/>
        <v>0</v>
      </c>
      <c r="S105" s="185">
        <v>0</v>
      </c>
      <c r="T105" s="186">
        <f t="shared" si="3"/>
        <v>0</v>
      </c>
      <c r="AR105" s="92" t="s">
        <v>488</v>
      </c>
      <c r="AT105" s="92" t="s">
        <v>162</v>
      </c>
      <c r="AU105" s="92" t="s">
        <v>71</v>
      </c>
      <c r="AY105" s="92" t="s">
        <v>159</v>
      </c>
      <c r="BE105" s="187">
        <f t="shared" si="4"/>
        <v>0</v>
      </c>
      <c r="BF105" s="187">
        <f t="shared" si="5"/>
        <v>0</v>
      </c>
      <c r="BG105" s="187">
        <f t="shared" si="6"/>
        <v>0</v>
      </c>
      <c r="BH105" s="187">
        <f t="shared" si="7"/>
        <v>0</v>
      </c>
      <c r="BI105" s="187">
        <f t="shared" si="8"/>
        <v>0</v>
      </c>
      <c r="BJ105" s="92" t="s">
        <v>79</v>
      </c>
      <c r="BK105" s="187">
        <f t="shared" si="9"/>
        <v>0</v>
      </c>
      <c r="BL105" s="92" t="s">
        <v>488</v>
      </c>
      <c r="BM105" s="92" t="s">
        <v>693</v>
      </c>
    </row>
    <row r="106" spans="2:65" s="153" customFormat="1" ht="31.5" customHeight="1">
      <c r="B106" s="103"/>
      <c r="C106" s="239"/>
      <c r="D106" s="239"/>
      <c r="E106" s="240"/>
      <c r="F106" s="241" t="s">
        <v>1208</v>
      </c>
      <c r="G106" s="242"/>
      <c r="H106" s="243"/>
      <c r="I106" s="275"/>
      <c r="J106" s="244"/>
      <c r="K106" s="241"/>
      <c r="L106" s="103"/>
      <c r="M106" s="245"/>
      <c r="N106" s="269"/>
      <c r="O106" s="267"/>
      <c r="P106" s="268"/>
      <c r="Q106" s="268"/>
      <c r="R106" s="268"/>
      <c r="S106" s="268"/>
      <c r="T106" s="186"/>
      <c r="AR106" s="92"/>
      <c r="AT106" s="92"/>
      <c r="AU106" s="92"/>
      <c r="AY106" s="92"/>
      <c r="BE106" s="187"/>
      <c r="BF106" s="187"/>
      <c r="BG106" s="187"/>
      <c r="BH106" s="187"/>
      <c r="BI106" s="187"/>
      <c r="BJ106" s="92"/>
      <c r="BK106" s="187"/>
      <c r="BL106" s="92"/>
      <c r="BM106" s="92"/>
    </row>
    <row r="107" spans="2:65" s="102" customFormat="1" ht="31.5" customHeight="1">
      <c r="B107" s="103"/>
      <c r="C107" s="239" t="s">
        <v>572</v>
      </c>
      <c r="D107" s="239" t="s">
        <v>162</v>
      </c>
      <c r="E107" s="240" t="s">
        <v>694</v>
      </c>
      <c r="F107" s="241" t="s">
        <v>1218</v>
      </c>
      <c r="G107" s="242" t="s">
        <v>271</v>
      </c>
      <c r="H107" s="243">
        <v>353</v>
      </c>
      <c r="I107" s="6"/>
      <c r="J107" s="244">
        <f t="shared" si="0"/>
        <v>0</v>
      </c>
      <c r="K107" s="241" t="s">
        <v>710</v>
      </c>
      <c r="L107" s="103"/>
      <c r="M107" s="245" t="s">
        <v>5</v>
      </c>
      <c r="N107" s="184" t="s">
        <v>42</v>
      </c>
      <c r="O107" s="104"/>
      <c r="P107" s="185">
        <f t="shared" si="1"/>
        <v>0</v>
      </c>
      <c r="Q107" s="185">
        <v>0</v>
      </c>
      <c r="R107" s="185">
        <f t="shared" si="2"/>
        <v>0</v>
      </c>
      <c r="S107" s="185">
        <v>0</v>
      </c>
      <c r="T107" s="186">
        <f t="shared" si="3"/>
        <v>0</v>
      </c>
      <c r="AR107" s="92" t="s">
        <v>488</v>
      </c>
      <c r="AT107" s="92" t="s">
        <v>162</v>
      </c>
      <c r="AU107" s="92" t="s">
        <v>71</v>
      </c>
      <c r="AY107" s="92" t="s">
        <v>159</v>
      </c>
      <c r="BE107" s="187">
        <f t="shared" si="4"/>
        <v>0</v>
      </c>
      <c r="BF107" s="187">
        <f t="shared" si="5"/>
        <v>0</v>
      </c>
      <c r="BG107" s="187">
        <f t="shared" si="6"/>
        <v>0</v>
      </c>
      <c r="BH107" s="187">
        <f t="shared" si="7"/>
        <v>0</v>
      </c>
      <c r="BI107" s="187">
        <f t="shared" si="8"/>
        <v>0</v>
      </c>
      <c r="BJ107" s="92" t="s">
        <v>79</v>
      </c>
      <c r="BK107" s="187">
        <f t="shared" si="9"/>
        <v>0</v>
      </c>
      <c r="BL107" s="92" t="s">
        <v>488</v>
      </c>
      <c r="BM107" s="92" t="s">
        <v>695</v>
      </c>
    </row>
    <row r="108" spans="2:65" s="153" customFormat="1" ht="31.5" customHeight="1">
      <c r="B108" s="103"/>
      <c r="C108" s="239"/>
      <c r="D108" s="239"/>
      <c r="E108" s="240"/>
      <c r="F108" s="241" t="s">
        <v>1208</v>
      </c>
      <c r="G108" s="242"/>
      <c r="H108" s="243"/>
      <c r="I108" s="275"/>
      <c r="J108" s="244"/>
      <c r="K108" s="241"/>
      <c r="L108" s="103"/>
      <c r="M108" s="245"/>
      <c r="N108" s="269"/>
      <c r="O108" s="267"/>
      <c r="P108" s="268"/>
      <c r="Q108" s="268"/>
      <c r="R108" s="268"/>
      <c r="S108" s="268"/>
      <c r="T108" s="186"/>
      <c r="AR108" s="92"/>
      <c r="AT108" s="92"/>
      <c r="AU108" s="92"/>
      <c r="AY108" s="92"/>
      <c r="BE108" s="187"/>
      <c r="BF108" s="187"/>
      <c r="BG108" s="187"/>
      <c r="BH108" s="187"/>
      <c r="BI108" s="187"/>
      <c r="BJ108" s="92"/>
      <c r="BK108" s="187"/>
      <c r="BL108" s="92"/>
      <c r="BM108" s="92"/>
    </row>
    <row r="109" spans="2:65" s="102" customFormat="1" ht="31.5" customHeight="1">
      <c r="B109" s="103"/>
      <c r="C109" s="239" t="s">
        <v>543</v>
      </c>
      <c r="D109" s="239" t="s">
        <v>162</v>
      </c>
      <c r="E109" s="240" t="s">
        <v>696</v>
      </c>
      <c r="F109" s="241" t="s">
        <v>1234</v>
      </c>
      <c r="G109" s="242" t="s">
        <v>271</v>
      </c>
      <c r="H109" s="243">
        <v>211</v>
      </c>
      <c r="I109" s="6"/>
      <c r="J109" s="244">
        <f t="shared" si="0"/>
        <v>0</v>
      </c>
      <c r="K109" s="241" t="s">
        <v>710</v>
      </c>
      <c r="L109" s="103"/>
      <c r="M109" s="245" t="s">
        <v>5</v>
      </c>
      <c r="N109" s="184" t="s">
        <v>42</v>
      </c>
      <c r="O109" s="104"/>
      <c r="P109" s="185">
        <f t="shared" si="1"/>
        <v>0</v>
      </c>
      <c r="Q109" s="185">
        <v>0</v>
      </c>
      <c r="R109" s="185">
        <f t="shared" si="2"/>
        <v>0</v>
      </c>
      <c r="S109" s="185">
        <v>0</v>
      </c>
      <c r="T109" s="186">
        <f t="shared" si="3"/>
        <v>0</v>
      </c>
      <c r="AR109" s="92" t="s">
        <v>488</v>
      </c>
      <c r="AT109" s="92" t="s">
        <v>162</v>
      </c>
      <c r="AU109" s="92" t="s">
        <v>71</v>
      </c>
      <c r="AY109" s="92" t="s">
        <v>159</v>
      </c>
      <c r="BE109" s="187">
        <f t="shared" si="4"/>
        <v>0</v>
      </c>
      <c r="BF109" s="187">
        <f t="shared" si="5"/>
        <v>0</v>
      </c>
      <c r="BG109" s="187">
        <f t="shared" si="6"/>
        <v>0</v>
      </c>
      <c r="BH109" s="187">
        <f t="shared" si="7"/>
        <v>0</v>
      </c>
      <c r="BI109" s="187">
        <f t="shared" si="8"/>
        <v>0</v>
      </c>
      <c r="BJ109" s="92" t="s">
        <v>79</v>
      </c>
      <c r="BK109" s="187">
        <f t="shared" si="9"/>
        <v>0</v>
      </c>
      <c r="BL109" s="92" t="s">
        <v>488</v>
      </c>
      <c r="BM109" s="92" t="s">
        <v>697</v>
      </c>
    </row>
    <row r="110" spans="2:65" s="153" customFormat="1" ht="31.5" customHeight="1">
      <c r="B110" s="103"/>
      <c r="C110" s="239"/>
      <c r="D110" s="239"/>
      <c r="E110" s="240"/>
      <c r="F110" s="241" t="s">
        <v>1150</v>
      </c>
      <c r="G110" s="242"/>
      <c r="H110" s="243"/>
      <c r="I110" s="275"/>
      <c r="J110" s="244"/>
      <c r="K110" s="241"/>
      <c r="L110" s="103"/>
      <c r="M110" s="245"/>
      <c r="N110" s="269"/>
      <c r="O110" s="267"/>
      <c r="P110" s="268"/>
      <c r="Q110" s="268"/>
      <c r="R110" s="268"/>
      <c r="S110" s="268"/>
      <c r="T110" s="186"/>
      <c r="AR110" s="92"/>
      <c r="AT110" s="92"/>
      <c r="AU110" s="92"/>
      <c r="AY110" s="92"/>
      <c r="BE110" s="187"/>
      <c r="BF110" s="187"/>
      <c r="BG110" s="187"/>
      <c r="BH110" s="187"/>
      <c r="BI110" s="187"/>
      <c r="BJ110" s="92"/>
      <c r="BK110" s="187"/>
      <c r="BL110" s="92"/>
      <c r="BM110" s="92"/>
    </row>
    <row r="111" spans="2:65" s="102" customFormat="1" ht="31.5" customHeight="1">
      <c r="B111" s="103"/>
      <c r="C111" s="239" t="s">
        <v>328</v>
      </c>
      <c r="D111" s="239" t="s">
        <v>162</v>
      </c>
      <c r="E111" s="240" t="s">
        <v>699</v>
      </c>
      <c r="F111" s="241" t="s">
        <v>1167</v>
      </c>
      <c r="G111" s="242" t="s">
        <v>510</v>
      </c>
      <c r="H111" s="243">
        <v>143</v>
      </c>
      <c r="I111" s="6"/>
      <c r="J111" s="244">
        <f t="shared" si="0"/>
        <v>0</v>
      </c>
      <c r="K111" s="241" t="s">
        <v>710</v>
      </c>
      <c r="L111" s="103"/>
      <c r="M111" s="245" t="s">
        <v>5</v>
      </c>
      <c r="N111" s="184" t="s">
        <v>42</v>
      </c>
      <c r="O111" s="104"/>
      <c r="P111" s="185">
        <f t="shared" si="1"/>
        <v>0</v>
      </c>
      <c r="Q111" s="185">
        <v>0</v>
      </c>
      <c r="R111" s="185">
        <f t="shared" si="2"/>
        <v>0</v>
      </c>
      <c r="S111" s="185">
        <v>0</v>
      </c>
      <c r="T111" s="186">
        <f t="shared" si="3"/>
        <v>0</v>
      </c>
      <c r="AR111" s="92" t="s">
        <v>488</v>
      </c>
      <c r="AT111" s="92" t="s">
        <v>162</v>
      </c>
      <c r="AU111" s="92" t="s">
        <v>71</v>
      </c>
      <c r="AY111" s="92" t="s">
        <v>159</v>
      </c>
      <c r="BE111" s="187">
        <f t="shared" si="4"/>
        <v>0</v>
      </c>
      <c r="BF111" s="187">
        <f t="shared" si="5"/>
        <v>0</v>
      </c>
      <c r="BG111" s="187">
        <f t="shared" si="6"/>
        <v>0</v>
      </c>
      <c r="BH111" s="187">
        <f t="shared" si="7"/>
        <v>0</v>
      </c>
      <c r="BI111" s="187">
        <f t="shared" si="8"/>
        <v>0</v>
      </c>
      <c r="BJ111" s="92" t="s">
        <v>79</v>
      </c>
      <c r="BK111" s="187">
        <f t="shared" si="9"/>
        <v>0</v>
      </c>
      <c r="BL111" s="92" t="s">
        <v>488</v>
      </c>
      <c r="BM111" s="92" t="s">
        <v>700</v>
      </c>
    </row>
    <row r="112" spans="2:65" s="153" customFormat="1" ht="31.5" customHeight="1">
      <c r="B112" s="103"/>
      <c r="C112" s="239"/>
      <c r="D112" s="239"/>
      <c r="E112" s="240"/>
      <c r="F112" s="241" t="s">
        <v>1150</v>
      </c>
      <c r="G112" s="242"/>
      <c r="H112" s="243"/>
      <c r="I112" s="275"/>
      <c r="J112" s="244"/>
      <c r="K112" s="241"/>
      <c r="L112" s="103"/>
      <c r="M112" s="245"/>
      <c r="N112" s="269"/>
      <c r="O112" s="267"/>
      <c r="P112" s="268"/>
      <c r="Q112" s="268"/>
      <c r="R112" s="268"/>
      <c r="S112" s="268"/>
      <c r="T112" s="186"/>
      <c r="AR112" s="92"/>
      <c r="AT112" s="92"/>
      <c r="AU112" s="92"/>
      <c r="AY112" s="92"/>
      <c r="BE112" s="187"/>
      <c r="BF112" s="187"/>
      <c r="BG112" s="187"/>
      <c r="BH112" s="187"/>
      <c r="BI112" s="187"/>
      <c r="BJ112" s="92"/>
      <c r="BK112" s="187"/>
      <c r="BL112" s="92"/>
      <c r="BM112" s="92"/>
    </row>
    <row r="113" spans="2:65" s="102" customFormat="1" ht="31.5" customHeight="1">
      <c r="B113" s="103"/>
      <c r="C113" s="239" t="s">
        <v>339</v>
      </c>
      <c r="D113" s="239" t="s">
        <v>162</v>
      </c>
      <c r="E113" s="240" t="s">
        <v>701</v>
      </c>
      <c r="F113" s="241" t="s">
        <v>1235</v>
      </c>
      <c r="G113" s="242" t="s">
        <v>510</v>
      </c>
      <c r="H113" s="243">
        <v>2</v>
      </c>
      <c r="I113" s="6"/>
      <c r="J113" s="244">
        <f t="shared" si="0"/>
        <v>0</v>
      </c>
      <c r="K113" s="241" t="s">
        <v>698</v>
      </c>
      <c r="L113" s="103"/>
      <c r="M113" s="245" t="s">
        <v>5</v>
      </c>
      <c r="N113" s="184" t="s">
        <v>42</v>
      </c>
      <c r="O113" s="104"/>
      <c r="P113" s="185">
        <f t="shared" si="1"/>
        <v>0</v>
      </c>
      <c r="Q113" s="185">
        <v>0</v>
      </c>
      <c r="R113" s="185">
        <f t="shared" si="2"/>
        <v>0</v>
      </c>
      <c r="S113" s="185">
        <v>0</v>
      </c>
      <c r="T113" s="186">
        <f t="shared" si="3"/>
        <v>0</v>
      </c>
      <c r="AR113" s="92" t="s">
        <v>167</v>
      </c>
      <c r="AT113" s="92" t="s">
        <v>162</v>
      </c>
      <c r="AU113" s="92" t="s">
        <v>71</v>
      </c>
      <c r="AY113" s="92" t="s">
        <v>159</v>
      </c>
      <c r="BE113" s="187">
        <f t="shared" si="4"/>
        <v>0</v>
      </c>
      <c r="BF113" s="187">
        <f t="shared" si="5"/>
        <v>0</v>
      </c>
      <c r="BG113" s="187">
        <f t="shared" si="6"/>
        <v>0</v>
      </c>
      <c r="BH113" s="187">
        <f t="shared" si="7"/>
        <v>0</v>
      </c>
      <c r="BI113" s="187">
        <f t="shared" si="8"/>
        <v>0</v>
      </c>
      <c r="BJ113" s="92" t="s">
        <v>79</v>
      </c>
      <c r="BK113" s="187">
        <f t="shared" si="9"/>
        <v>0</v>
      </c>
      <c r="BL113" s="92" t="s">
        <v>167</v>
      </c>
      <c r="BM113" s="92" t="s">
        <v>702</v>
      </c>
    </row>
    <row r="114" spans="2:65" s="153" customFormat="1" ht="31.5" customHeight="1">
      <c r="B114" s="103"/>
      <c r="C114" s="239"/>
      <c r="D114" s="239"/>
      <c r="E114" s="240"/>
      <c r="F114" s="241" t="s">
        <v>1150</v>
      </c>
      <c r="G114" s="242"/>
      <c r="H114" s="243"/>
      <c r="I114" s="275"/>
      <c r="J114" s="244"/>
      <c r="K114" s="241"/>
      <c r="L114" s="103"/>
      <c r="M114" s="245"/>
      <c r="N114" s="269"/>
      <c r="O114" s="267"/>
      <c r="P114" s="268"/>
      <c r="Q114" s="268"/>
      <c r="R114" s="268"/>
      <c r="S114" s="268"/>
      <c r="T114" s="186"/>
      <c r="AR114" s="92"/>
      <c r="AT114" s="92"/>
      <c r="AU114" s="92"/>
      <c r="AY114" s="92"/>
      <c r="BE114" s="187"/>
      <c r="BF114" s="187"/>
      <c r="BG114" s="187"/>
      <c r="BH114" s="187"/>
      <c r="BI114" s="187"/>
      <c r="BJ114" s="92"/>
      <c r="BK114" s="187"/>
      <c r="BL114" s="92"/>
      <c r="BM114" s="92"/>
    </row>
    <row r="115" spans="2:65" s="102" customFormat="1" ht="31.5" customHeight="1">
      <c r="B115" s="103"/>
      <c r="C115" s="239" t="s">
        <v>344</v>
      </c>
      <c r="D115" s="239" t="s">
        <v>162</v>
      </c>
      <c r="E115" s="240" t="s">
        <v>703</v>
      </c>
      <c r="F115" s="241" t="s">
        <v>1236</v>
      </c>
      <c r="G115" s="242" t="s">
        <v>228</v>
      </c>
      <c r="H115" s="243">
        <v>20</v>
      </c>
      <c r="I115" s="6"/>
      <c r="J115" s="244">
        <f t="shared" si="0"/>
        <v>0</v>
      </c>
      <c r="K115" s="241" t="s">
        <v>698</v>
      </c>
      <c r="L115" s="103"/>
      <c r="M115" s="245" t="s">
        <v>5</v>
      </c>
      <c r="N115" s="184" t="s">
        <v>42</v>
      </c>
      <c r="O115" s="104"/>
      <c r="P115" s="185">
        <f t="shared" si="1"/>
        <v>0</v>
      </c>
      <c r="Q115" s="185">
        <v>0</v>
      </c>
      <c r="R115" s="185">
        <f t="shared" si="2"/>
        <v>0</v>
      </c>
      <c r="S115" s="185">
        <v>0</v>
      </c>
      <c r="T115" s="186">
        <f t="shared" si="3"/>
        <v>0</v>
      </c>
      <c r="AR115" s="92" t="s">
        <v>167</v>
      </c>
      <c r="AT115" s="92" t="s">
        <v>162</v>
      </c>
      <c r="AU115" s="92" t="s">
        <v>71</v>
      </c>
      <c r="AY115" s="92" t="s">
        <v>159</v>
      </c>
      <c r="BE115" s="187">
        <f t="shared" si="4"/>
        <v>0</v>
      </c>
      <c r="BF115" s="187">
        <f t="shared" si="5"/>
        <v>0</v>
      </c>
      <c r="BG115" s="187">
        <f t="shared" si="6"/>
        <v>0</v>
      </c>
      <c r="BH115" s="187">
        <f t="shared" si="7"/>
        <v>0</v>
      </c>
      <c r="BI115" s="187">
        <f t="shared" si="8"/>
        <v>0</v>
      </c>
      <c r="BJ115" s="92" t="s">
        <v>79</v>
      </c>
      <c r="BK115" s="187">
        <f t="shared" si="9"/>
        <v>0</v>
      </c>
      <c r="BL115" s="92" t="s">
        <v>167</v>
      </c>
      <c r="BM115" s="92" t="s">
        <v>704</v>
      </c>
    </row>
    <row r="116" spans="2:65" s="153" customFormat="1" ht="31.5" customHeight="1">
      <c r="B116" s="103"/>
      <c r="C116" s="239"/>
      <c r="D116" s="239"/>
      <c r="E116" s="240"/>
      <c r="F116" s="241" t="s">
        <v>1150</v>
      </c>
      <c r="G116" s="242"/>
      <c r="H116" s="243"/>
      <c r="I116" s="275"/>
      <c r="J116" s="244"/>
      <c r="K116" s="241"/>
      <c r="L116" s="103"/>
      <c r="M116" s="245"/>
      <c r="N116" s="269"/>
      <c r="O116" s="267"/>
      <c r="P116" s="268"/>
      <c r="Q116" s="268"/>
      <c r="R116" s="268"/>
      <c r="S116" s="268"/>
      <c r="T116" s="186"/>
      <c r="AR116" s="92"/>
      <c r="AT116" s="92"/>
      <c r="AU116" s="92"/>
      <c r="AY116" s="92"/>
      <c r="BE116" s="187"/>
      <c r="BF116" s="187"/>
      <c r="BG116" s="187"/>
      <c r="BH116" s="187"/>
      <c r="BI116" s="187"/>
      <c r="BJ116" s="92"/>
      <c r="BK116" s="187"/>
      <c r="BL116" s="92"/>
      <c r="BM116" s="92"/>
    </row>
    <row r="117" spans="2:65" s="102" customFormat="1" ht="22.5" customHeight="1">
      <c r="B117" s="103"/>
      <c r="C117" s="239" t="s">
        <v>350</v>
      </c>
      <c r="D117" s="239" t="s">
        <v>162</v>
      </c>
      <c r="E117" s="240" t="s">
        <v>705</v>
      </c>
      <c r="F117" s="241" t="s">
        <v>1186</v>
      </c>
      <c r="G117" s="242" t="s">
        <v>510</v>
      </c>
      <c r="H117" s="243">
        <v>1</v>
      </c>
      <c r="I117" s="6"/>
      <c r="J117" s="244">
        <f t="shared" si="0"/>
        <v>0</v>
      </c>
      <c r="K117" s="241" t="s">
        <v>698</v>
      </c>
      <c r="L117" s="103"/>
      <c r="M117" s="245" t="s">
        <v>5</v>
      </c>
      <c r="N117" s="184" t="s">
        <v>42</v>
      </c>
      <c r="O117" s="104"/>
      <c r="P117" s="185">
        <f t="shared" si="1"/>
        <v>0</v>
      </c>
      <c r="Q117" s="185">
        <v>0</v>
      </c>
      <c r="R117" s="185">
        <f t="shared" si="2"/>
        <v>0</v>
      </c>
      <c r="S117" s="185">
        <v>0</v>
      </c>
      <c r="T117" s="186">
        <f t="shared" si="3"/>
        <v>0</v>
      </c>
      <c r="AR117" s="92" t="s">
        <v>167</v>
      </c>
      <c r="AT117" s="92" t="s">
        <v>162</v>
      </c>
      <c r="AU117" s="92" t="s">
        <v>71</v>
      </c>
      <c r="AY117" s="92" t="s">
        <v>159</v>
      </c>
      <c r="BE117" s="187">
        <f t="shared" si="4"/>
        <v>0</v>
      </c>
      <c r="BF117" s="187">
        <f t="shared" si="5"/>
        <v>0</v>
      </c>
      <c r="BG117" s="187">
        <f t="shared" si="6"/>
        <v>0</v>
      </c>
      <c r="BH117" s="187">
        <f t="shared" si="7"/>
        <v>0</v>
      </c>
      <c r="BI117" s="187">
        <f t="shared" si="8"/>
        <v>0</v>
      </c>
      <c r="BJ117" s="92" t="s">
        <v>79</v>
      </c>
      <c r="BK117" s="187">
        <f t="shared" si="9"/>
        <v>0</v>
      </c>
      <c r="BL117" s="92" t="s">
        <v>167</v>
      </c>
      <c r="BM117" s="92" t="s">
        <v>706</v>
      </c>
    </row>
    <row r="118" spans="2:65" s="153" customFormat="1" ht="22.5" customHeight="1">
      <c r="B118" s="103"/>
      <c r="C118" s="239"/>
      <c r="D118" s="239"/>
      <c r="E118" s="240"/>
      <c r="F118" s="241" t="s">
        <v>1150</v>
      </c>
      <c r="G118" s="242"/>
      <c r="H118" s="243"/>
      <c r="I118" s="275"/>
      <c r="J118" s="244"/>
      <c r="K118" s="241"/>
      <c r="L118" s="103"/>
      <c r="M118" s="245"/>
      <c r="N118" s="269"/>
      <c r="O118" s="267"/>
      <c r="P118" s="268"/>
      <c r="Q118" s="268"/>
      <c r="R118" s="268"/>
      <c r="S118" s="268"/>
      <c r="T118" s="186"/>
      <c r="AR118" s="92"/>
      <c r="AT118" s="92"/>
      <c r="AU118" s="92"/>
      <c r="AY118" s="92"/>
      <c r="BE118" s="187"/>
      <c r="BF118" s="187"/>
      <c r="BG118" s="187"/>
      <c r="BH118" s="187"/>
      <c r="BI118" s="187"/>
      <c r="BJ118" s="92"/>
      <c r="BK118" s="187"/>
      <c r="BL118" s="92"/>
      <c r="BM118" s="92"/>
    </row>
    <row r="119" spans="2:65" s="102" customFormat="1" ht="22.5" customHeight="1">
      <c r="B119" s="103"/>
      <c r="C119" s="239" t="s">
        <v>356</v>
      </c>
      <c r="D119" s="239" t="s">
        <v>162</v>
      </c>
      <c r="E119" s="240" t="s">
        <v>707</v>
      </c>
      <c r="F119" s="241" t="s">
        <v>1188</v>
      </c>
      <c r="G119" s="242" t="s">
        <v>228</v>
      </c>
      <c r="H119" s="243">
        <v>20</v>
      </c>
      <c r="I119" s="6"/>
      <c r="J119" s="244">
        <f t="shared" si="0"/>
        <v>0</v>
      </c>
      <c r="K119" s="241" t="s">
        <v>698</v>
      </c>
      <c r="L119" s="103"/>
      <c r="M119" s="245" t="s">
        <v>5</v>
      </c>
      <c r="N119" s="184" t="s">
        <v>42</v>
      </c>
      <c r="O119" s="104"/>
      <c r="P119" s="185">
        <f t="shared" si="1"/>
        <v>0</v>
      </c>
      <c r="Q119" s="185">
        <v>0</v>
      </c>
      <c r="R119" s="185">
        <f t="shared" si="2"/>
        <v>0</v>
      </c>
      <c r="S119" s="185">
        <v>0</v>
      </c>
      <c r="T119" s="186">
        <f t="shared" si="3"/>
        <v>0</v>
      </c>
      <c r="AR119" s="92" t="s">
        <v>167</v>
      </c>
      <c r="AT119" s="92" t="s">
        <v>162</v>
      </c>
      <c r="AU119" s="92" t="s">
        <v>71</v>
      </c>
      <c r="AY119" s="92" t="s">
        <v>159</v>
      </c>
      <c r="BE119" s="187">
        <f t="shared" si="4"/>
        <v>0</v>
      </c>
      <c r="BF119" s="187">
        <f t="shared" si="5"/>
        <v>0</v>
      </c>
      <c r="BG119" s="187">
        <f t="shared" si="6"/>
        <v>0</v>
      </c>
      <c r="BH119" s="187">
        <f t="shared" si="7"/>
        <v>0</v>
      </c>
      <c r="BI119" s="187">
        <f t="shared" si="8"/>
        <v>0</v>
      </c>
      <c r="BJ119" s="92" t="s">
        <v>79</v>
      </c>
      <c r="BK119" s="187">
        <f t="shared" si="9"/>
        <v>0</v>
      </c>
      <c r="BL119" s="92" t="s">
        <v>167</v>
      </c>
      <c r="BM119" s="92" t="s">
        <v>708</v>
      </c>
    </row>
    <row r="120" spans="2:65" s="153" customFormat="1" ht="22.5" customHeight="1">
      <c r="B120" s="103"/>
      <c r="C120" s="239"/>
      <c r="D120" s="239"/>
      <c r="E120" s="240"/>
      <c r="F120" s="241" t="s">
        <v>1150</v>
      </c>
      <c r="G120" s="242"/>
      <c r="H120" s="243"/>
      <c r="I120" s="275"/>
      <c r="J120" s="244"/>
      <c r="K120" s="241"/>
      <c r="L120" s="103"/>
      <c r="M120" s="245"/>
      <c r="N120" s="269"/>
      <c r="O120" s="267"/>
      <c r="P120" s="268"/>
      <c r="Q120" s="268"/>
      <c r="R120" s="268"/>
      <c r="S120" s="268"/>
      <c r="T120" s="186"/>
      <c r="AR120" s="92"/>
      <c r="AT120" s="92"/>
      <c r="AU120" s="92"/>
      <c r="AY120" s="92"/>
      <c r="BE120" s="187"/>
      <c r="BF120" s="187"/>
      <c r="BG120" s="187"/>
      <c r="BH120" s="187"/>
      <c r="BI120" s="187"/>
      <c r="BJ120" s="92"/>
      <c r="BK120" s="187"/>
      <c r="BL120" s="92"/>
      <c r="BM120" s="92"/>
    </row>
    <row r="121" spans="2:65" s="102" customFormat="1" ht="31.5" customHeight="1">
      <c r="B121" s="103"/>
      <c r="C121" s="239" t="s">
        <v>361</v>
      </c>
      <c r="D121" s="239" t="s">
        <v>162</v>
      </c>
      <c r="E121" s="240" t="s">
        <v>709</v>
      </c>
      <c r="F121" s="241" t="s">
        <v>1219</v>
      </c>
      <c r="G121" s="242" t="s">
        <v>271</v>
      </c>
      <c r="H121" s="243">
        <v>164</v>
      </c>
      <c r="I121" s="6"/>
      <c r="J121" s="244">
        <f t="shared" si="0"/>
        <v>0</v>
      </c>
      <c r="K121" s="241" t="s">
        <v>710</v>
      </c>
      <c r="L121" s="103"/>
      <c r="M121" s="245" t="s">
        <v>5</v>
      </c>
      <c r="N121" s="184" t="s">
        <v>42</v>
      </c>
      <c r="O121" s="104"/>
      <c r="P121" s="185">
        <f t="shared" si="1"/>
        <v>0</v>
      </c>
      <c r="Q121" s="185">
        <v>0</v>
      </c>
      <c r="R121" s="185">
        <f t="shared" si="2"/>
        <v>0</v>
      </c>
      <c r="S121" s="185">
        <v>0</v>
      </c>
      <c r="T121" s="186">
        <f t="shared" si="3"/>
        <v>0</v>
      </c>
      <c r="AR121" s="92" t="s">
        <v>167</v>
      </c>
      <c r="AT121" s="92" t="s">
        <v>162</v>
      </c>
      <c r="AU121" s="92" t="s">
        <v>71</v>
      </c>
      <c r="AY121" s="92" t="s">
        <v>159</v>
      </c>
      <c r="BE121" s="187">
        <f t="shared" si="4"/>
        <v>0</v>
      </c>
      <c r="BF121" s="187">
        <f t="shared" si="5"/>
        <v>0</v>
      </c>
      <c r="BG121" s="187">
        <f t="shared" si="6"/>
        <v>0</v>
      </c>
      <c r="BH121" s="187">
        <f t="shared" si="7"/>
        <v>0</v>
      </c>
      <c r="BI121" s="187">
        <f t="shared" si="8"/>
        <v>0</v>
      </c>
      <c r="BJ121" s="92" t="s">
        <v>79</v>
      </c>
      <c r="BK121" s="187">
        <f t="shared" si="9"/>
        <v>0</v>
      </c>
      <c r="BL121" s="92" t="s">
        <v>167</v>
      </c>
      <c r="BM121" s="92" t="s">
        <v>711</v>
      </c>
    </row>
    <row r="122" spans="2:65" s="153" customFormat="1" ht="31.5" customHeight="1">
      <c r="B122" s="103"/>
      <c r="C122" s="239"/>
      <c r="D122" s="239"/>
      <c r="E122" s="240"/>
      <c r="F122" s="241" t="s">
        <v>1208</v>
      </c>
      <c r="G122" s="242"/>
      <c r="H122" s="243"/>
      <c r="I122" s="275"/>
      <c r="J122" s="244"/>
      <c r="K122" s="241"/>
      <c r="L122" s="103"/>
      <c r="M122" s="245"/>
      <c r="N122" s="269"/>
      <c r="O122" s="267"/>
      <c r="P122" s="268"/>
      <c r="Q122" s="268"/>
      <c r="R122" s="268"/>
      <c r="S122" s="268"/>
      <c r="T122" s="186"/>
      <c r="AR122" s="92"/>
      <c r="AT122" s="92"/>
      <c r="AU122" s="92"/>
      <c r="AY122" s="92"/>
      <c r="BE122" s="187"/>
      <c r="BF122" s="187"/>
      <c r="BG122" s="187"/>
      <c r="BH122" s="187"/>
      <c r="BI122" s="187"/>
      <c r="BJ122" s="92"/>
      <c r="BK122" s="187"/>
      <c r="BL122" s="92"/>
      <c r="BM122" s="92"/>
    </row>
    <row r="123" spans="2:65" s="102" customFormat="1" ht="31.5" customHeight="1">
      <c r="B123" s="103"/>
      <c r="C123" s="239" t="s">
        <v>366</v>
      </c>
      <c r="D123" s="239" t="s">
        <v>162</v>
      </c>
      <c r="E123" s="240" t="s">
        <v>712</v>
      </c>
      <c r="F123" s="241" t="s">
        <v>1220</v>
      </c>
      <c r="G123" s="242" t="s">
        <v>165</v>
      </c>
      <c r="H123" s="243">
        <v>2</v>
      </c>
      <c r="I123" s="6"/>
      <c r="J123" s="244">
        <f t="shared" si="0"/>
        <v>0</v>
      </c>
      <c r="K123" s="241" t="s">
        <v>710</v>
      </c>
      <c r="L123" s="103"/>
      <c r="M123" s="245" t="s">
        <v>5</v>
      </c>
      <c r="N123" s="184" t="s">
        <v>42</v>
      </c>
      <c r="O123" s="104"/>
      <c r="P123" s="185">
        <f t="shared" si="1"/>
        <v>0</v>
      </c>
      <c r="Q123" s="185">
        <v>0</v>
      </c>
      <c r="R123" s="185">
        <f t="shared" si="2"/>
        <v>0</v>
      </c>
      <c r="S123" s="185">
        <v>0</v>
      </c>
      <c r="T123" s="186">
        <f t="shared" si="3"/>
        <v>0</v>
      </c>
      <c r="AR123" s="92" t="s">
        <v>167</v>
      </c>
      <c r="AT123" s="92" t="s">
        <v>162</v>
      </c>
      <c r="AU123" s="92" t="s">
        <v>71</v>
      </c>
      <c r="AY123" s="92" t="s">
        <v>159</v>
      </c>
      <c r="BE123" s="187">
        <f t="shared" si="4"/>
        <v>0</v>
      </c>
      <c r="BF123" s="187">
        <f t="shared" si="5"/>
        <v>0</v>
      </c>
      <c r="BG123" s="187">
        <f t="shared" si="6"/>
        <v>0</v>
      </c>
      <c r="BH123" s="187">
        <f t="shared" si="7"/>
        <v>0</v>
      </c>
      <c r="BI123" s="187">
        <f t="shared" si="8"/>
        <v>0</v>
      </c>
      <c r="BJ123" s="92" t="s">
        <v>79</v>
      </c>
      <c r="BK123" s="187">
        <f t="shared" si="9"/>
        <v>0</v>
      </c>
      <c r="BL123" s="92" t="s">
        <v>167</v>
      </c>
      <c r="BM123" s="92" t="s">
        <v>713</v>
      </c>
    </row>
    <row r="124" spans="2:65" s="153" customFormat="1" ht="31.5" customHeight="1">
      <c r="B124" s="103"/>
      <c r="C124" s="239"/>
      <c r="D124" s="239"/>
      <c r="E124" s="240"/>
      <c r="F124" s="241" t="s">
        <v>1208</v>
      </c>
      <c r="G124" s="242"/>
      <c r="H124" s="243"/>
      <c r="I124" s="275"/>
      <c r="J124" s="244"/>
      <c r="K124" s="241"/>
      <c r="L124" s="103"/>
      <c r="M124" s="245"/>
      <c r="N124" s="269"/>
      <c r="O124" s="267"/>
      <c r="P124" s="268"/>
      <c r="Q124" s="268"/>
      <c r="R124" s="268"/>
      <c r="S124" s="268"/>
      <c r="T124" s="186"/>
      <c r="AR124" s="92"/>
      <c r="AT124" s="92"/>
      <c r="AU124" s="92"/>
      <c r="AY124" s="92"/>
      <c r="BE124" s="187"/>
      <c r="BF124" s="187"/>
      <c r="BG124" s="187"/>
      <c r="BH124" s="187"/>
      <c r="BI124" s="187"/>
      <c r="BJ124" s="92"/>
      <c r="BK124" s="187"/>
      <c r="BL124" s="92"/>
      <c r="BM124" s="92"/>
    </row>
    <row r="125" spans="2:65" s="102" customFormat="1" ht="31.5" customHeight="1">
      <c r="B125" s="103"/>
      <c r="C125" s="239" t="s">
        <v>372</v>
      </c>
      <c r="D125" s="239" t="s">
        <v>162</v>
      </c>
      <c r="E125" s="240" t="s">
        <v>277</v>
      </c>
      <c r="F125" s="241" t="s">
        <v>1237</v>
      </c>
      <c r="G125" s="242" t="s">
        <v>175</v>
      </c>
      <c r="H125" s="243">
        <v>2</v>
      </c>
      <c r="I125" s="6"/>
      <c r="J125" s="244">
        <f t="shared" si="0"/>
        <v>0</v>
      </c>
      <c r="K125" s="241" t="s">
        <v>710</v>
      </c>
      <c r="L125" s="103"/>
      <c r="M125" s="245" t="s">
        <v>5</v>
      </c>
      <c r="N125" s="184" t="s">
        <v>42</v>
      </c>
      <c r="O125" s="104"/>
      <c r="P125" s="185">
        <f t="shared" si="1"/>
        <v>0</v>
      </c>
      <c r="Q125" s="185">
        <v>0</v>
      </c>
      <c r="R125" s="185">
        <f t="shared" si="2"/>
        <v>0</v>
      </c>
      <c r="S125" s="185">
        <v>0</v>
      </c>
      <c r="T125" s="186">
        <f t="shared" si="3"/>
        <v>0</v>
      </c>
      <c r="AR125" s="92" t="s">
        <v>167</v>
      </c>
      <c r="AT125" s="92" t="s">
        <v>162</v>
      </c>
      <c r="AU125" s="92" t="s">
        <v>71</v>
      </c>
      <c r="AY125" s="92" t="s">
        <v>159</v>
      </c>
      <c r="BE125" s="187">
        <f t="shared" si="4"/>
        <v>0</v>
      </c>
      <c r="BF125" s="187">
        <f t="shared" si="5"/>
        <v>0</v>
      </c>
      <c r="BG125" s="187">
        <f t="shared" si="6"/>
        <v>0</v>
      </c>
      <c r="BH125" s="187">
        <f t="shared" si="7"/>
        <v>0</v>
      </c>
      <c r="BI125" s="187">
        <f t="shared" si="8"/>
        <v>0</v>
      </c>
      <c r="BJ125" s="92" t="s">
        <v>79</v>
      </c>
      <c r="BK125" s="187">
        <f t="shared" si="9"/>
        <v>0</v>
      </c>
      <c r="BL125" s="92" t="s">
        <v>167</v>
      </c>
      <c r="BM125" s="92" t="s">
        <v>714</v>
      </c>
    </row>
    <row r="126" spans="2:65" s="153" customFormat="1" ht="31.5" customHeight="1">
      <c r="B126" s="103"/>
      <c r="C126" s="239"/>
      <c r="D126" s="239"/>
      <c r="E126" s="240"/>
      <c r="F126" s="241" t="s">
        <v>1150</v>
      </c>
      <c r="G126" s="242"/>
      <c r="H126" s="243"/>
      <c r="I126" s="275"/>
      <c r="J126" s="244"/>
      <c r="K126" s="241"/>
      <c r="L126" s="103"/>
      <c r="M126" s="245"/>
      <c r="N126" s="269"/>
      <c r="O126" s="267"/>
      <c r="P126" s="268"/>
      <c r="Q126" s="268"/>
      <c r="R126" s="268"/>
      <c r="S126" s="268"/>
      <c r="T126" s="186"/>
      <c r="AR126" s="92"/>
      <c r="AT126" s="92"/>
      <c r="AU126" s="92"/>
      <c r="AY126" s="92"/>
      <c r="BE126" s="187"/>
      <c r="BF126" s="187"/>
      <c r="BG126" s="187"/>
      <c r="BH126" s="187"/>
      <c r="BI126" s="187"/>
      <c r="BJ126" s="92"/>
      <c r="BK126" s="187"/>
      <c r="BL126" s="92"/>
      <c r="BM126" s="92"/>
    </row>
    <row r="127" spans="2:65" s="102" customFormat="1" ht="22.5" customHeight="1">
      <c r="B127" s="103"/>
      <c r="C127" s="239" t="s">
        <v>377</v>
      </c>
      <c r="D127" s="239" t="s">
        <v>162</v>
      </c>
      <c r="E127" s="240" t="s">
        <v>280</v>
      </c>
      <c r="F127" s="241" t="s">
        <v>1238</v>
      </c>
      <c r="G127" s="242" t="s">
        <v>715</v>
      </c>
      <c r="H127" s="243">
        <v>2</v>
      </c>
      <c r="I127" s="6"/>
      <c r="J127" s="244">
        <f t="shared" si="0"/>
        <v>0</v>
      </c>
      <c r="K127" s="241" t="s">
        <v>710</v>
      </c>
      <c r="L127" s="103"/>
      <c r="M127" s="245" t="s">
        <v>5</v>
      </c>
      <c r="N127" s="184" t="s">
        <v>42</v>
      </c>
      <c r="O127" s="104"/>
      <c r="P127" s="185">
        <f t="shared" si="1"/>
        <v>0</v>
      </c>
      <c r="Q127" s="185">
        <v>0</v>
      </c>
      <c r="R127" s="185">
        <f t="shared" si="2"/>
        <v>0</v>
      </c>
      <c r="S127" s="185">
        <v>0</v>
      </c>
      <c r="T127" s="186">
        <f t="shared" si="3"/>
        <v>0</v>
      </c>
      <c r="AR127" s="92" t="s">
        <v>167</v>
      </c>
      <c r="AT127" s="92" t="s">
        <v>162</v>
      </c>
      <c r="AU127" s="92" t="s">
        <v>71</v>
      </c>
      <c r="AY127" s="92" t="s">
        <v>159</v>
      </c>
      <c r="BE127" s="187">
        <f t="shared" si="4"/>
        <v>0</v>
      </c>
      <c r="BF127" s="187">
        <f t="shared" si="5"/>
        <v>0</v>
      </c>
      <c r="BG127" s="187">
        <f t="shared" si="6"/>
        <v>0</v>
      </c>
      <c r="BH127" s="187">
        <f t="shared" si="7"/>
        <v>0</v>
      </c>
      <c r="BI127" s="187">
        <f t="shared" si="8"/>
        <v>0</v>
      </c>
      <c r="BJ127" s="92" t="s">
        <v>79</v>
      </c>
      <c r="BK127" s="187">
        <f t="shared" si="9"/>
        <v>0</v>
      </c>
      <c r="BL127" s="92" t="s">
        <v>167</v>
      </c>
      <c r="BM127" s="92" t="s">
        <v>716</v>
      </c>
    </row>
    <row r="128" spans="2:65" s="153" customFormat="1" ht="22.5" customHeight="1">
      <c r="B128" s="103"/>
      <c r="C128" s="239"/>
      <c r="D128" s="239"/>
      <c r="E128" s="240"/>
      <c r="F128" s="241" t="s">
        <v>1150</v>
      </c>
      <c r="G128" s="242"/>
      <c r="H128" s="243"/>
      <c r="I128" s="275"/>
      <c r="J128" s="244"/>
      <c r="K128" s="241"/>
      <c r="L128" s="103"/>
      <c r="M128" s="245"/>
      <c r="N128" s="269"/>
      <c r="O128" s="267"/>
      <c r="P128" s="268"/>
      <c r="Q128" s="268"/>
      <c r="R128" s="268"/>
      <c r="S128" s="268"/>
      <c r="T128" s="186"/>
      <c r="AR128" s="92"/>
      <c r="AT128" s="92"/>
      <c r="AU128" s="92"/>
      <c r="AY128" s="92"/>
      <c r="BE128" s="187"/>
      <c r="BF128" s="187"/>
      <c r="BG128" s="187"/>
      <c r="BH128" s="187"/>
      <c r="BI128" s="187"/>
      <c r="BJ128" s="92"/>
      <c r="BK128" s="187"/>
      <c r="BL128" s="92"/>
      <c r="BM128" s="92"/>
    </row>
    <row r="129" spans="2:65" s="102" customFormat="1" ht="31.5" customHeight="1">
      <c r="B129" s="103"/>
      <c r="C129" s="239" t="s">
        <v>381</v>
      </c>
      <c r="D129" s="239" t="s">
        <v>162</v>
      </c>
      <c r="E129" s="240" t="s">
        <v>717</v>
      </c>
      <c r="F129" s="241" t="s">
        <v>1239</v>
      </c>
      <c r="G129" s="242" t="s">
        <v>175</v>
      </c>
      <c r="H129" s="243">
        <v>7</v>
      </c>
      <c r="I129" s="6"/>
      <c r="J129" s="244">
        <f t="shared" si="0"/>
        <v>0</v>
      </c>
      <c r="K129" s="241" t="s">
        <v>710</v>
      </c>
      <c r="L129" s="103"/>
      <c r="M129" s="245" t="s">
        <v>5</v>
      </c>
      <c r="N129" s="184" t="s">
        <v>42</v>
      </c>
      <c r="O129" s="104"/>
      <c r="P129" s="185">
        <f t="shared" si="1"/>
        <v>0</v>
      </c>
      <c r="Q129" s="185">
        <v>0</v>
      </c>
      <c r="R129" s="185">
        <f t="shared" si="2"/>
        <v>0</v>
      </c>
      <c r="S129" s="185">
        <v>0</v>
      </c>
      <c r="T129" s="186">
        <f t="shared" si="3"/>
        <v>0</v>
      </c>
      <c r="AR129" s="92" t="s">
        <v>167</v>
      </c>
      <c r="AT129" s="92" t="s">
        <v>162</v>
      </c>
      <c r="AU129" s="92" t="s">
        <v>71</v>
      </c>
      <c r="AY129" s="92" t="s">
        <v>159</v>
      </c>
      <c r="BE129" s="187">
        <f t="shared" si="4"/>
        <v>0</v>
      </c>
      <c r="BF129" s="187">
        <f t="shared" si="5"/>
        <v>0</v>
      </c>
      <c r="BG129" s="187">
        <f t="shared" si="6"/>
        <v>0</v>
      </c>
      <c r="BH129" s="187">
        <f t="shared" si="7"/>
        <v>0</v>
      </c>
      <c r="BI129" s="187">
        <f t="shared" si="8"/>
        <v>0</v>
      </c>
      <c r="BJ129" s="92" t="s">
        <v>79</v>
      </c>
      <c r="BK129" s="187">
        <f t="shared" si="9"/>
        <v>0</v>
      </c>
      <c r="BL129" s="92" t="s">
        <v>167</v>
      </c>
      <c r="BM129" s="92" t="s">
        <v>718</v>
      </c>
    </row>
    <row r="130" spans="2:65" s="153" customFormat="1" ht="31.5" customHeight="1">
      <c r="B130" s="103"/>
      <c r="C130" s="239"/>
      <c r="D130" s="239"/>
      <c r="E130" s="240"/>
      <c r="F130" s="241" t="s">
        <v>1150</v>
      </c>
      <c r="G130" s="242"/>
      <c r="H130" s="243"/>
      <c r="I130" s="275"/>
      <c r="J130" s="244"/>
      <c r="K130" s="241"/>
      <c r="L130" s="103"/>
      <c r="M130" s="245"/>
      <c r="N130" s="269"/>
      <c r="O130" s="267"/>
      <c r="P130" s="268"/>
      <c r="Q130" s="268"/>
      <c r="R130" s="268"/>
      <c r="S130" s="268"/>
      <c r="T130" s="186"/>
      <c r="AR130" s="92"/>
      <c r="AT130" s="92"/>
      <c r="AU130" s="92"/>
      <c r="AY130" s="92"/>
      <c r="BE130" s="187"/>
      <c r="BF130" s="187"/>
      <c r="BG130" s="187"/>
      <c r="BH130" s="187"/>
      <c r="BI130" s="187"/>
      <c r="BJ130" s="92"/>
      <c r="BK130" s="187"/>
      <c r="BL130" s="92"/>
      <c r="BM130" s="92"/>
    </row>
    <row r="131" spans="2:65" s="102" customFormat="1" ht="31.5" customHeight="1">
      <c r="B131" s="103"/>
      <c r="C131" s="239" t="s">
        <v>384</v>
      </c>
      <c r="D131" s="239" t="s">
        <v>162</v>
      </c>
      <c r="E131" s="240" t="s">
        <v>719</v>
      </c>
      <c r="F131" s="241" t="s">
        <v>1235</v>
      </c>
      <c r="G131" s="242" t="s">
        <v>510</v>
      </c>
      <c r="H131" s="243">
        <v>1</v>
      </c>
      <c r="I131" s="6"/>
      <c r="J131" s="244">
        <f t="shared" si="0"/>
        <v>0</v>
      </c>
      <c r="K131" s="241" t="s">
        <v>698</v>
      </c>
      <c r="L131" s="103"/>
      <c r="M131" s="245" t="s">
        <v>5</v>
      </c>
      <c r="N131" s="184" t="s">
        <v>42</v>
      </c>
      <c r="O131" s="104"/>
      <c r="P131" s="185">
        <f t="shared" si="1"/>
        <v>0</v>
      </c>
      <c r="Q131" s="185">
        <v>0</v>
      </c>
      <c r="R131" s="185">
        <f t="shared" si="2"/>
        <v>0</v>
      </c>
      <c r="S131" s="185">
        <v>0</v>
      </c>
      <c r="T131" s="186">
        <f t="shared" si="3"/>
        <v>0</v>
      </c>
      <c r="AR131" s="92" t="s">
        <v>167</v>
      </c>
      <c r="AT131" s="92" t="s">
        <v>162</v>
      </c>
      <c r="AU131" s="92" t="s">
        <v>71</v>
      </c>
      <c r="AY131" s="92" t="s">
        <v>159</v>
      </c>
      <c r="BE131" s="187">
        <f t="shared" si="4"/>
        <v>0</v>
      </c>
      <c r="BF131" s="187">
        <f t="shared" si="5"/>
        <v>0</v>
      </c>
      <c r="BG131" s="187">
        <f t="shared" si="6"/>
        <v>0</v>
      </c>
      <c r="BH131" s="187">
        <f t="shared" si="7"/>
        <v>0</v>
      </c>
      <c r="BI131" s="187">
        <f t="shared" si="8"/>
        <v>0</v>
      </c>
      <c r="BJ131" s="92" t="s">
        <v>79</v>
      </c>
      <c r="BK131" s="187">
        <f t="shared" si="9"/>
        <v>0</v>
      </c>
      <c r="BL131" s="92" t="s">
        <v>167</v>
      </c>
      <c r="BM131" s="92" t="s">
        <v>720</v>
      </c>
    </row>
    <row r="132" spans="2:65" s="153" customFormat="1" ht="31.5" customHeight="1">
      <c r="B132" s="103"/>
      <c r="C132" s="239"/>
      <c r="D132" s="239"/>
      <c r="E132" s="240"/>
      <c r="F132" s="241" t="s">
        <v>1150</v>
      </c>
      <c r="G132" s="242"/>
      <c r="H132" s="243"/>
      <c r="I132" s="275"/>
      <c r="J132" s="244"/>
      <c r="K132" s="241"/>
      <c r="L132" s="103"/>
      <c r="M132" s="245"/>
      <c r="N132" s="269"/>
      <c r="O132" s="267"/>
      <c r="P132" s="268"/>
      <c r="Q132" s="268"/>
      <c r="R132" s="268"/>
      <c r="S132" s="268"/>
      <c r="T132" s="186"/>
      <c r="AR132" s="92"/>
      <c r="AT132" s="92"/>
      <c r="AU132" s="92"/>
      <c r="AY132" s="92"/>
      <c r="BE132" s="187"/>
      <c r="BF132" s="187"/>
      <c r="BG132" s="187"/>
      <c r="BH132" s="187"/>
      <c r="BI132" s="187"/>
      <c r="BJ132" s="92"/>
      <c r="BK132" s="187"/>
      <c r="BL132" s="92"/>
      <c r="BM132" s="92"/>
    </row>
    <row r="133" spans="2:65" s="102" customFormat="1" ht="31.5" customHeight="1">
      <c r="B133" s="103"/>
      <c r="C133" s="231" t="s">
        <v>79</v>
      </c>
      <c r="D133" s="231" t="s">
        <v>221</v>
      </c>
      <c r="E133" s="232" t="s">
        <v>721</v>
      </c>
      <c r="F133" s="233" t="s">
        <v>1221</v>
      </c>
      <c r="G133" s="252" t="s">
        <v>271</v>
      </c>
      <c r="H133" s="253">
        <v>212</v>
      </c>
      <c r="I133" s="7"/>
      <c r="J133" s="236">
        <f t="shared" si="0"/>
        <v>0</v>
      </c>
      <c r="K133" s="237" t="s">
        <v>710</v>
      </c>
      <c r="L133" s="221"/>
      <c r="M133" s="238" t="s">
        <v>5</v>
      </c>
      <c r="N133" s="222" t="s">
        <v>42</v>
      </c>
      <c r="O133" s="104"/>
      <c r="P133" s="185">
        <f t="shared" si="1"/>
        <v>0</v>
      </c>
      <c r="Q133" s="185">
        <v>0</v>
      </c>
      <c r="R133" s="185">
        <f t="shared" si="2"/>
        <v>0</v>
      </c>
      <c r="S133" s="185">
        <v>0</v>
      </c>
      <c r="T133" s="186">
        <f t="shared" si="3"/>
        <v>0</v>
      </c>
      <c r="AR133" s="92" t="s">
        <v>593</v>
      </c>
      <c r="AT133" s="92" t="s">
        <v>221</v>
      </c>
      <c r="AU133" s="92" t="s">
        <v>71</v>
      </c>
      <c r="AY133" s="92" t="s">
        <v>159</v>
      </c>
      <c r="BE133" s="187">
        <f t="shared" si="4"/>
        <v>0</v>
      </c>
      <c r="BF133" s="187">
        <f t="shared" si="5"/>
        <v>0</v>
      </c>
      <c r="BG133" s="187">
        <f t="shared" si="6"/>
        <v>0</v>
      </c>
      <c r="BH133" s="187">
        <f t="shared" si="7"/>
        <v>0</v>
      </c>
      <c r="BI133" s="187">
        <f t="shared" si="8"/>
        <v>0</v>
      </c>
      <c r="BJ133" s="92" t="s">
        <v>79</v>
      </c>
      <c r="BK133" s="187">
        <f t="shared" si="9"/>
        <v>0</v>
      </c>
      <c r="BL133" s="92" t="s">
        <v>488</v>
      </c>
      <c r="BM133" s="92" t="s">
        <v>722</v>
      </c>
    </row>
    <row r="134" spans="2:65" s="153" customFormat="1" ht="31.5" customHeight="1">
      <c r="B134" s="103"/>
      <c r="C134" s="231"/>
      <c r="D134" s="231"/>
      <c r="E134" s="232"/>
      <c r="F134" s="233" t="s">
        <v>1208</v>
      </c>
      <c r="G134" s="252"/>
      <c r="H134" s="253"/>
      <c r="I134" s="275"/>
      <c r="J134" s="236"/>
      <c r="K134" s="237"/>
      <c r="L134" s="221"/>
      <c r="M134" s="238"/>
      <c r="N134" s="266"/>
      <c r="O134" s="267"/>
      <c r="P134" s="268"/>
      <c r="Q134" s="268"/>
      <c r="R134" s="268"/>
      <c r="S134" s="268"/>
      <c r="T134" s="186"/>
      <c r="AR134" s="92"/>
      <c r="AT134" s="92"/>
      <c r="AU134" s="92"/>
      <c r="AY134" s="92"/>
      <c r="BE134" s="187"/>
      <c r="BF134" s="187"/>
      <c r="BG134" s="187"/>
      <c r="BH134" s="187"/>
      <c r="BI134" s="187"/>
      <c r="BJ134" s="92"/>
      <c r="BK134" s="187"/>
      <c r="BL134" s="92"/>
      <c r="BM134" s="92"/>
    </row>
    <row r="135" spans="2:65" s="102" customFormat="1" ht="31.5" customHeight="1">
      <c r="B135" s="103"/>
      <c r="C135" s="231" t="s">
        <v>81</v>
      </c>
      <c r="D135" s="231" t="s">
        <v>221</v>
      </c>
      <c r="E135" s="232" t="s">
        <v>723</v>
      </c>
      <c r="F135" s="233" t="s">
        <v>1222</v>
      </c>
      <c r="G135" s="252" t="s">
        <v>271</v>
      </c>
      <c r="H135" s="253">
        <v>371</v>
      </c>
      <c r="I135" s="7"/>
      <c r="J135" s="236">
        <f t="shared" si="0"/>
        <v>0</v>
      </c>
      <c r="K135" s="237" t="s">
        <v>710</v>
      </c>
      <c r="L135" s="221"/>
      <c r="M135" s="238" t="s">
        <v>5</v>
      </c>
      <c r="N135" s="222" t="s">
        <v>42</v>
      </c>
      <c r="O135" s="104"/>
      <c r="P135" s="185">
        <f t="shared" si="1"/>
        <v>0</v>
      </c>
      <c r="Q135" s="185">
        <v>0</v>
      </c>
      <c r="R135" s="185">
        <f t="shared" si="2"/>
        <v>0</v>
      </c>
      <c r="S135" s="185">
        <v>0</v>
      </c>
      <c r="T135" s="186">
        <f t="shared" si="3"/>
        <v>0</v>
      </c>
      <c r="AR135" s="92" t="s">
        <v>593</v>
      </c>
      <c r="AT135" s="92" t="s">
        <v>221</v>
      </c>
      <c r="AU135" s="92" t="s">
        <v>71</v>
      </c>
      <c r="AY135" s="92" t="s">
        <v>159</v>
      </c>
      <c r="BE135" s="187">
        <f t="shared" si="4"/>
        <v>0</v>
      </c>
      <c r="BF135" s="187">
        <f t="shared" si="5"/>
        <v>0</v>
      </c>
      <c r="BG135" s="187">
        <f t="shared" si="6"/>
        <v>0</v>
      </c>
      <c r="BH135" s="187">
        <f t="shared" si="7"/>
        <v>0</v>
      </c>
      <c r="BI135" s="187">
        <f t="shared" si="8"/>
        <v>0</v>
      </c>
      <c r="BJ135" s="92" t="s">
        <v>79</v>
      </c>
      <c r="BK135" s="187">
        <f t="shared" si="9"/>
        <v>0</v>
      </c>
      <c r="BL135" s="92" t="s">
        <v>488</v>
      </c>
      <c r="BM135" s="92" t="s">
        <v>724</v>
      </c>
    </row>
    <row r="136" spans="2:65" s="153" customFormat="1" ht="31.5" customHeight="1">
      <c r="B136" s="103"/>
      <c r="C136" s="231"/>
      <c r="D136" s="231"/>
      <c r="E136" s="232"/>
      <c r="F136" s="233" t="s">
        <v>1208</v>
      </c>
      <c r="G136" s="252"/>
      <c r="H136" s="253"/>
      <c r="I136" s="275"/>
      <c r="J136" s="236"/>
      <c r="K136" s="237"/>
      <c r="L136" s="221"/>
      <c r="M136" s="238"/>
      <c r="N136" s="266"/>
      <c r="O136" s="267"/>
      <c r="P136" s="268"/>
      <c r="Q136" s="268"/>
      <c r="R136" s="268"/>
      <c r="S136" s="268"/>
      <c r="T136" s="186"/>
      <c r="AR136" s="92"/>
      <c r="AT136" s="92"/>
      <c r="AU136" s="92"/>
      <c r="AY136" s="92"/>
      <c r="BE136" s="187"/>
      <c r="BF136" s="187"/>
      <c r="BG136" s="187"/>
      <c r="BH136" s="187"/>
      <c r="BI136" s="187"/>
      <c r="BJ136" s="92"/>
      <c r="BK136" s="187"/>
      <c r="BL136" s="92"/>
      <c r="BM136" s="92"/>
    </row>
    <row r="137" spans="2:65" s="102" customFormat="1" ht="31.5" customHeight="1">
      <c r="B137" s="103"/>
      <c r="C137" s="231" t="s">
        <v>160</v>
      </c>
      <c r="D137" s="231" t="s">
        <v>221</v>
      </c>
      <c r="E137" s="232" t="s">
        <v>725</v>
      </c>
      <c r="F137" s="233" t="s">
        <v>1223</v>
      </c>
      <c r="G137" s="252" t="s">
        <v>271</v>
      </c>
      <c r="H137" s="253">
        <v>56</v>
      </c>
      <c r="I137" s="7"/>
      <c r="J137" s="236">
        <f t="shared" si="0"/>
        <v>0</v>
      </c>
      <c r="K137" s="237" t="s">
        <v>710</v>
      </c>
      <c r="L137" s="221"/>
      <c r="M137" s="238" t="s">
        <v>5</v>
      </c>
      <c r="N137" s="222" t="s">
        <v>42</v>
      </c>
      <c r="O137" s="104"/>
      <c r="P137" s="185">
        <f t="shared" si="1"/>
        <v>0</v>
      </c>
      <c r="Q137" s="185">
        <v>0</v>
      </c>
      <c r="R137" s="185">
        <f t="shared" si="2"/>
        <v>0</v>
      </c>
      <c r="S137" s="185">
        <v>0</v>
      </c>
      <c r="T137" s="186">
        <f t="shared" si="3"/>
        <v>0</v>
      </c>
      <c r="AR137" s="92" t="s">
        <v>593</v>
      </c>
      <c r="AT137" s="92" t="s">
        <v>221</v>
      </c>
      <c r="AU137" s="92" t="s">
        <v>71</v>
      </c>
      <c r="AY137" s="92" t="s">
        <v>159</v>
      </c>
      <c r="BE137" s="187">
        <f t="shared" si="4"/>
        <v>0</v>
      </c>
      <c r="BF137" s="187">
        <f t="shared" si="5"/>
        <v>0</v>
      </c>
      <c r="BG137" s="187">
        <f t="shared" si="6"/>
        <v>0</v>
      </c>
      <c r="BH137" s="187">
        <f t="shared" si="7"/>
        <v>0</v>
      </c>
      <c r="BI137" s="187">
        <f t="shared" si="8"/>
        <v>0</v>
      </c>
      <c r="BJ137" s="92" t="s">
        <v>79</v>
      </c>
      <c r="BK137" s="187">
        <f t="shared" si="9"/>
        <v>0</v>
      </c>
      <c r="BL137" s="92" t="s">
        <v>488</v>
      </c>
      <c r="BM137" s="92" t="s">
        <v>726</v>
      </c>
    </row>
    <row r="138" spans="2:65" s="153" customFormat="1" ht="31.5" customHeight="1">
      <c r="B138" s="103"/>
      <c r="C138" s="231"/>
      <c r="D138" s="231"/>
      <c r="E138" s="232"/>
      <c r="F138" s="233" t="s">
        <v>1208</v>
      </c>
      <c r="G138" s="252"/>
      <c r="H138" s="253"/>
      <c r="I138" s="275"/>
      <c r="J138" s="236"/>
      <c r="K138" s="237"/>
      <c r="L138" s="221"/>
      <c r="M138" s="238"/>
      <c r="N138" s="266"/>
      <c r="O138" s="267"/>
      <c r="P138" s="268"/>
      <c r="Q138" s="268"/>
      <c r="R138" s="268"/>
      <c r="S138" s="268"/>
      <c r="T138" s="186"/>
      <c r="AR138" s="92"/>
      <c r="AT138" s="92"/>
      <c r="AU138" s="92"/>
      <c r="AY138" s="92"/>
      <c r="BE138" s="187"/>
      <c r="BF138" s="187"/>
      <c r="BG138" s="187"/>
      <c r="BH138" s="187"/>
      <c r="BI138" s="187"/>
      <c r="BJ138" s="92"/>
      <c r="BK138" s="187"/>
      <c r="BL138" s="92"/>
      <c r="BM138" s="92"/>
    </row>
    <row r="139" spans="2:65" s="102" customFormat="1" ht="31.5" customHeight="1">
      <c r="B139" s="103"/>
      <c r="C139" s="231" t="s">
        <v>167</v>
      </c>
      <c r="D139" s="231" t="s">
        <v>221</v>
      </c>
      <c r="E139" s="232" t="s">
        <v>727</v>
      </c>
      <c r="F139" s="233" t="s">
        <v>1224</v>
      </c>
      <c r="G139" s="252" t="s">
        <v>271</v>
      </c>
      <c r="H139" s="253">
        <v>838</v>
      </c>
      <c r="I139" s="7"/>
      <c r="J139" s="236">
        <f t="shared" si="0"/>
        <v>0</v>
      </c>
      <c r="K139" s="237" t="s">
        <v>710</v>
      </c>
      <c r="L139" s="221"/>
      <c r="M139" s="238" t="s">
        <v>5</v>
      </c>
      <c r="N139" s="222" t="s">
        <v>42</v>
      </c>
      <c r="O139" s="104"/>
      <c r="P139" s="185">
        <f t="shared" si="1"/>
        <v>0</v>
      </c>
      <c r="Q139" s="185">
        <v>0</v>
      </c>
      <c r="R139" s="185">
        <f t="shared" si="2"/>
        <v>0</v>
      </c>
      <c r="S139" s="185">
        <v>0</v>
      </c>
      <c r="T139" s="186">
        <f t="shared" si="3"/>
        <v>0</v>
      </c>
      <c r="AR139" s="92" t="s">
        <v>593</v>
      </c>
      <c r="AT139" s="92" t="s">
        <v>221</v>
      </c>
      <c r="AU139" s="92" t="s">
        <v>71</v>
      </c>
      <c r="AY139" s="92" t="s">
        <v>159</v>
      </c>
      <c r="BE139" s="187">
        <f t="shared" si="4"/>
        <v>0</v>
      </c>
      <c r="BF139" s="187">
        <f t="shared" si="5"/>
        <v>0</v>
      </c>
      <c r="BG139" s="187">
        <f t="shared" si="6"/>
        <v>0</v>
      </c>
      <c r="BH139" s="187">
        <f t="shared" si="7"/>
        <v>0</v>
      </c>
      <c r="BI139" s="187">
        <f t="shared" si="8"/>
        <v>0</v>
      </c>
      <c r="BJ139" s="92" t="s">
        <v>79</v>
      </c>
      <c r="BK139" s="187">
        <f t="shared" si="9"/>
        <v>0</v>
      </c>
      <c r="BL139" s="92" t="s">
        <v>488</v>
      </c>
      <c r="BM139" s="92" t="s">
        <v>728</v>
      </c>
    </row>
    <row r="140" spans="2:65" s="153" customFormat="1" ht="31.5" customHeight="1">
      <c r="B140" s="103"/>
      <c r="C140" s="231"/>
      <c r="D140" s="231"/>
      <c r="E140" s="232"/>
      <c r="F140" s="233" t="s">
        <v>1208</v>
      </c>
      <c r="G140" s="252"/>
      <c r="H140" s="253"/>
      <c r="I140" s="275"/>
      <c r="J140" s="236"/>
      <c r="K140" s="237"/>
      <c r="L140" s="221"/>
      <c r="M140" s="238"/>
      <c r="N140" s="266"/>
      <c r="O140" s="267"/>
      <c r="P140" s="268"/>
      <c r="Q140" s="268"/>
      <c r="R140" s="268"/>
      <c r="S140" s="268"/>
      <c r="T140" s="186"/>
      <c r="AR140" s="92"/>
      <c r="AT140" s="92"/>
      <c r="AU140" s="92"/>
      <c r="AY140" s="92"/>
      <c r="BE140" s="187"/>
      <c r="BF140" s="187"/>
      <c r="BG140" s="187"/>
      <c r="BH140" s="187"/>
      <c r="BI140" s="187"/>
      <c r="BJ140" s="92"/>
      <c r="BK140" s="187"/>
      <c r="BL140" s="92"/>
      <c r="BM140" s="92"/>
    </row>
    <row r="141" spans="2:65" s="102" customFormat="1" ht="31.5" customHeight="1">
      <c r="B141" s="103"/>
      <c r="C141" s="231" t="s">
        <v>197</v>
      </c>
      <c r="D141" s="231" t="s">
        <v>221</v>
      </c>
      <c r="E141" s="232" t="s">
        <v>729</v>
      </c>
      <c r="F141" s="233" t="s">
        <v>1225</v>
      </c>
      <c r="G141" s="252" t="s">
        <v>510</v>
      </c>
      <c r="H141" s="253">
        <v>51</v>
      </c>
      <c r="I141" s="7"/>
      <c r="J141" s="236">
        <f t="shared" si="0"/>
        <v>0</v>
      </c>
      <c r="K141" s="237" t="s">
        <v>698</v>
      </c>
      <c r="L141" s="221"/>
      <c r="M141" s="238" t="s">
        <v>5</v>
      </c>
      <c r="N141" s="222" t="s">
        <v>42</v>
      </c>
      <c r="O141" s="104"/>
      <c r="P141" s="185">
        <f t="shared" si="1"/>
        <v>0</v>
      </c>
      <c r="Q141" s="185">
        <v>0</v>
      </c>
      <c r="R141" s="185">
        <f t="shared" si="2"/>
        <v>0</v>
      </c>
      <c r="S141" s="185">
        <v>0</v>
      </c>
      <c r="T141" s="186">
        <f t="shared" si="3"/>
        <v>0</v>
      </c>
      <c r="AR141" s="92" t="s">
        <v>593</v>
      </c>
      <c r="AT141" s="92" t="s">
        <v>221</v>
      </c>
      <c r="AU141" s="92" t="s">
        <v>71</v>
      </c>
      <c r="AY141" s="92" t="s">
        <v>159</v>
      </c>
      <c r="BE141" s="187">
        <f t="shared" si="4"/>
        <v>0</v>
      </c>
      <c r="BF141" s="187">
        <f t="shared" si="5"/>
        <v>0</v>
      </c>
      <c r="BG141" s="187">
        <f t="shared" si="6"/>
        <v>0</v>
      </c>
      <c r="BH141" s="187">
        <f t="shared" si="7"/>
        <v>0</v>
      </c>
      <c r="BI141" s="187">
        <f t="shared" si="8"/>
        <v>0</v>
      </c>
      <c r="BJ141" s="92" t="s">
        <v>79</v>
      </c>
      <c r="BK141" s="187">
        <f t="shared" si="9"/>
        <v>0</v>
      </c>
      <c r="BL141" s="92" t="s">
        <v>488</v>
      </c>
      <c r="BM141" s="92" t="s">
        <v>730</v>
      </c>
    </row>
    <row r="142" spans="2:65" s="153" customFormat="1" ht="31.5" customHeight="1">
      <c r="B142" s="103"/>
      <c r="C142" s="231"/>
      <c r="D142" s="231"/>
      <c r="E142" s="232"/>
      <c r="F142" s="233" t="s">
        <v>1208</v>
      </c>
      <c r="G142" s="252"/>
      <c r="H142" s="253"/>
      <c r="I142" s="275"/>
      <c r="J142" s="236"/>
      <c r="K142" s="237"/>
      <c r="L142" s="221"/>
      <c r="M142" s="238"/>
      <c r="N142" s="266"/>
      <c r="O142" s="267"/>
      <c r="P142" s="268"/>
      <c r="Q142" s="268"/>
      <c r="R142" s="268"/>
      <c r="S142" s="268"/>
      <c r="T142" s="186"/>
      <c r="AR142" s="92"/>
      <c r="AT142" s="92"/>
      <c r="AU142" s="92"/>
      <c r="AY142" s="92"/>
      <c r="BE142" s="187"/>
      <c r="BF142" s="187"/>
      <c r="BG142" s="187"/>
      <c r="BH142" s="187"/>
      <c r="BI142" s="187"/>
      <c r="BJ142" s="92"/>
      <c r="BK142" s="187"/>
      <c r="BL142" s="92"/>
      <c r="BM142" s="92"/>
    </row>
    <row r="143" spans="2:65" s="102" customFormat="1" ht="31.5" customHeight="1">
      <c r="B143" s="103"/>
      <c r="C143" s="231" t="s">
        <v>185</v>
      </c>
      <c r="D143" s="231" t="s">
        <v>221</v>
      </c>
      <c r="E143" s="232" t="s">
        <v>731</v>
      </c>
      <c r="F143" s="233" t="s">
        <v>1226</v>
      </c>
      <c r="G143" s="252" t="s">
        <v>510</v>
      </c>
      <c r="H143" s="253">
        <v>40</v>
      </c>
      <c r="I143" s="7"/>
      <c r="J143" s="236">
        <f t="shared" si="0"/>
        <v>0</v>
      </c>
      <c r="K143" s="237" t="s">
        <v>698</v>
      </c>
      <c r="L143" s="221"/>
      <c r="M143" s="238" t="s">
        <v>5</v>
      </c>
      <c r="N143" s="222" t="s">
        <v>42</v>
      </c>
      <c r="O143" s="104"/>
      <c r="P143" s="185">
        <f t="shared" si="1"/>
        <v>0</v>
      </c>
      <c r="Q143" s="185">
        <v>0</v>
      </c>
      <c r="R143" s="185">
        <f t="shared" si="2"/>
        <v>0</v>
      </c>
      <c r="S143" s="185">
        <v>0</v>
      </c>
      <c r="T143" s="186">
        <f t="shared" si="3"/>
        <v>0</v>
      </c>
      <c r="AR143" s="92" t="s">
        <v>593</v>
      </c>
      <c r="AT143" s="92" t="s">
        <v>221</v>
      </c>
      <c r="AU143" s="92" t="s">
        <v>71</v>
      </c>
      <c r="AY143" s="92" t="s">
        <v>159</v>
      </c>
      <c r="BE143" s="187">
        <f t="shared" si="4"/>
        <v>0</v>
      </c>
      <c r="BF143" s="187">
        <f t="shared" si="5"/>
        <v>0</v>
      </c>
      <c r="BG143" s="187">
        <f t="shared" si="6"/>
        <v>0</v>
      </c>
      <c r="BH143" s="187">
        <f t="shared" si="7"/>
        <v>0</v>
      </c>
      <c r="BI143" s="187">
        <f t="shared" si="8"/>
        <v>0</v>
      </c>
      <c r="BJ143" s="92" t="s">
        <v>79</v>
      </c>
      <c r="BK143" s="187">
        <f t="shared" si="9"/>
        <v>0</v>
      </c>
      <c r="BL143" s="92" t="s">
        <v>488</v>
      </c>
      <c r="BM143" s="92" t="s">
        <v>732</v>
      </c>
    </row>
    <row r="144" spans="2:65" s="153" customFormat="1" ht="31.5" customHeight="1">
      <c r="B144" s="103"/>
      <c r="C144" s="231"/>
      <c r="D144" s="231"/>
      <c r="E144" s="232"/>
      <c r="F144" s="233" t="s">
        <v>1208</v>
      </c>
      <c r="G144" s="252"/>
      <c r="H144" s="253"/>
      <c r="I144" s="275"/>
      <c r="J144" s="236"/>
      <c r="K144" s="237"/>
      <c r="L144" s="221"/>
      <c r="M144" s="238"/>
      <c r="N144" s="266"/>
      <c r="O144" s="267"/>
      <c r="P144" s="268"/>
      <c r="Q144" s="268"/>
      <c r="R144" s="268"/>
      <c r="S144" s="268"/>
      <c r="T144" s="186"/>
      <c r="AR144" s="92"/>
      <c r="AT144" s="92"/>
      <c r="AU144" s="92"/>
      <c r="AY144" s="92"/>
      <c r="BE144" s="187"/>
      <c r="BF144" s="187"/>
      <c r="BG144" s="187"/>
      <c r="BH144" s="187"/>
      <c r="BI144" s="187"/>
      <c r="BJ144" s="92"/>
      <c r="BK144" s="187"/>
      <c r="BL144" s="92"/>
      <c r="BM144" s="92"/>
    </row>
    <row r="145" spans="2:65" s="102" customFormat="1" ht="31.5" customHeight="1">
      <c r="B145" s="103"/>
      <c r="C145" s="231" t="s">
        <v>207</v>
      </c>
      <c r="D145" s="231" t="s">
        <v>221</v>
      </c>
      <c r="E145" s="232" t="s">
        <v>733</v>
      </c>
      <c r="F145" s="233" t="s">
        <v>1227</v>
      </c>
      <c r="G145" s="252" t="s">
        <v>510</v>
      </c>
      <c r="H145" s="253">
        <v>27</v>
      </c>
      <c r="I145" s="7"/>
      <c r="J145" s="236">
        <f t="shared" si="0"/>
        <v>0</v>
      </c>
      <c r="K145" s="237" t="s">
        <v>698</v>
      </c>
      <c r="L145" s="221"/>
      <c r="M145" s="238" t="s">
        <v>5</v>
      </c>
      <c r="N145" s="222" t="s">
        <v>42</v>
      </c>
      <c r="O145" s="104"/>
      <c r="P145" s="185">
        <f t="shared" si="1"/>
        <v>0</v>
      </c>
      <c r="Q145" s="185">
        <v>0</v>
      </c>
      <c r="R145" s="185">
        <f t="shared" si="2"/>
        <v>0</v>
      </c>
      <c r="S145" s="185">
        <v>0</v>
      </c>
      <c r="T145" s="186">
        <f t="shared" si="3"/>
        <v>0</v>
      </c>
      <c r="AR145" s="92" t="s">
        <v>593</v>
      </c>
      <c r="AT145" s="92" t="s">
        <v>221</v>
      </c>
      <c r="AU145" s="92" t="s">
        <v>71</v>
      </c>
      <c r="AY145" s="92" t="s">
        <v>159</v>
      </c>
      <c r="BE145" s="187">
        <f t="shared" si="4"/>
        <v>0</v>
      </c>
      <c r="BF145" s="187">
        <f t="shared" si="5"/>
        <v>0</v>
      </c>
      <c r="BG145" s="187">
        <f t="shared" si="6"/>
        <v>0</v>
      </c>
      <c r="BH145" s="187">
        <f t="shared" si="7"/>
        <v>0</v>
      </c>
      <c r="BI145" s="187">
        <f t="shared" si="8"/>
        <v>0</v>
      </c>
      <c r="BJ145" s="92" t="s">
        <v>79</v>
      </c>
      <c r="BK145" s="187">
        <f t="shared" si="9"/>
        <v>0</v>
      </c>
      <c r="BL145" s="92" t="s">
        <v>488</v>
      </c>
      <c r="BM145" s="92" t="s">
        <v>734</v>
      </c>
    </row>
    <row r="146" spans="2:65" s="153" customFormat="1" ht="31.5" customHeight="1">
      <c r="B146" s="103"/>
      <c r="C146" s="231"/>
      <c r="D146" s="231"/>
      <c r="E146" s="232"/>
      <c r="F146" s="233" t="s">
        <v>1208</v>
      </c>
      <c r="G146" s="252"/>
      <c r="H146" s="253"/>
      <c r="I146" s="275"/>
      <c r="J146" s="236"/>
      <c r="K146" s="237"/>
      <c r="L146" s="221"/>
      <c r="M146" s="238"/>
      <c r="N146" s="266"/>
      <c r="O146" s="267"/>
      <c r="P146" s="268"/>
      <c r="Q146" s="268"/>
      <c r="R146" s="268"/>
      <c r="S146" s="268"/>
      <c r="T146" s="186"/>
      <c r="AR146" s="92"/>
      <c r="AT146" s="92"/>
      <c r="AU146" s="92"/>
      <c r="AY146" s="92"/>
      <c r="BE146" s="187"/>
      <c r="BF146" s="187"/>
      <c r="BG146" s="187"/>
      <c r="BH146" s="187"/>
      <c r="BI146" s="187"/>
      <c r="BJ146" s="92"/>
      <c r="BK146" s="187"/>
      <c r="BL146" s="92"/>
      <c r="BM146" s="92"/>
    </row>
    <row r="147" spans="2:65" s="102" customFormat="1" ht="31.5" customHeight="1">
      <c r="B147" s="103"/>
      <c r="C147" s="231" t="s">
        <v>211</v>
      </c>
      <c r="D147" s="231" t="s">
        <v>221</v>
      </c>
      <c r="E147" s="232" t="s">
        <v>735</v>
      </c>
      <c r="F147" s="233" t="s">
        <v>1228</v>
      </c>
      <c r="G147" s="252" t="s">
        <v>510</v>
      </c>
      <c r="H147" s="253">
        <v>158</v>
      </c>
      <c r="I147" s="7"/>
      <c r="J147" s="236">
        <f t="shared" si="0"/>
        <v>0</v>
      </c>
      <c r="K147" s="237" t="s">
        <v>698</v>
      </c>
      <c r="L147" s="221"/>
      <c r="M147" s="238" t="s">
        <v>5</v>
      </c>
      <c r="N147" s="222" t="s">
        <v>42</v>
      </c>
      <c r="O147" s="104"/>
      <c r="P147" s="185">
        <f t="shared" si="1"/>
        <v>0</v>
      </c>
      <c r="Q147" s="185">
        <v>0</v>
      </c>
      <c r="R147" s="185">
        <f t="shared" si="2"/>
        <v>0</v>
      </c>
      <c r="S147" s="185">
        <v>0</v>
      </c>
      <c r="T147" s="186">
        <f t="shared" si="3"/>
        <v>0</v>
      </c>
      <c r="AR147" s="92" t="s">
        <v>593</v>
      </c>
      <c r="AT147" s="92" t="s">
        <v>221</v>
      </c>
      <c r="AU147" s="92" t="s">
        <v>71</v>
      </c>
      <c r="AY147" s="92" t="s">
        <v>159</v>
      </c>
      <c r="BE147" s="187">
        <f t="shared" si="4"/>
        <v>0</v>
      </c>
      <c r="BF147" s="187">
        <f t="shared" si="5"/>
        <v>0</v>
      </c>
      <c r="BG147" s="187">
        <f t="shared" si="6"/>
        <v>0</v>
      </c>
      <c r="BH147" s="187">
        <f t="shared" si="7"/>
        <v>0</v>
      </c>
      <c r="BI147" s="187">
        <f t="shared" si="8"/>
        <v>0</v>
      </c>
      <c r="BJ147" s="92" t="s">
        <v>79</v>
      </c>
      <c r="BK147" s="187">
        <f t="shared" si="9"/>
        <v>0</v>
      </c>
      <c r="BL147" s="92" t="s">
        <v>488</v>
      </c>
      <c r="BM147" s="92" t="s">
        <v>736</v>
      </c>
    </row>
    <row r="148" spans="2:65" s="153" customFormat="1" ht="31.5" customHeight="1">
      <c r="B148" s="103"/>
      <c r="C148" s="231"/>
      <c r="D148" s="231"/>
      <c r="E148" s="232"/>
      <c r="F148" s="233" t="s">
        <v>1208</v>
      </c>
      <c r="G148" s="252"/>
      <c r="H148" s="253"/>
      <c r="I148" s="275"/>
      <c r="J148" s="236"/>
      <c r="K148" s="237"/>
      <c r="L148" s="221"/>
      <c r="M148" s="238"/>
      <c r="N148" s="266"/>
      <c r="O148" s="267"/>
      <c r="P148" s="268"/>
      <c r="Q148" s="268"/>
      <c r="R148" s="268"/>
      <c r="S148" s="268"/>
      <c r="T148" s="186"/>
      <c r="AR148" s="92"/>
      <c r="AT148" s="92"/>
      <c r="AU148" s="92"/>
      <c r="AY148" s="92"/>
      <c r="BE148" s="187"/>
      <c r="BF148" s="187"/>
      <c r="BG148" s="187"/>
      <c r="BH148" s="187"/>
      <c r="BI148" s="187"/>
      <c r="BJ148" s="92"/>
      <c r="BK148" s="187"/>
      <c r="BL148" s="92"/>
      <c r="BM148" s="92"/>
    </row>
    <row r="149" spans="2:65" s="102" customFormat="1" ht="22.5" customHeight="1">
      <c r="B149" s="103"/>
      <c r="C149" s="231" t="s">
        <v>215</v>
      </c>
      <c r="D149" s="231" t="s">
        <v>221</v>
      </c>
      <c r="E149" s="232" t="s">
        <v>737</v>
      </c>
      <c r="F149" s="233" t="s">
        <v>1229</v>
      </c>
      <c r="G149" s="252" t="s">
        <v>510</v>
      </c>
      <c r="H149" s="253">
        <v>20</v>
      </c>
      <c r="I149" s="7"/>
      <c r="J149" s="236">
        <f t="shared" si="0"/>
        <v>0</v>
      </c>
      <c r="K149" s="237" t="s">
        <v>698</v>
      </c>
      <c r="L149" s="221"/>
      <c r="M149" s="238" t="s">
        <v>5</v>
      </c>
      <c r="N149" s="222" t="s">
        <v>42</v>
      </c>
      <c r="O149" s="104"/>
      <c r="P149" s="185">
        <f t="shared" si="1"/>
        <v>0</v>
      </c>
      <c r="Q149" s="185">
        <v>0</v>
      </c>
      <c r="R149" s="185">
        <f t="shared" si="2"/>
        <v>0</v>
      </c>
      <c r="S149" s="185">
        <v>0</v>
      </c>
      <c r="T149" s="186">
        <f t="shared" si="3"/>
        <v>0</v>
      </c>
      <c r="AR149" s="92" t="s">
        <v>593</v>
      </c>
      <c r="AT149" s="92" t="s">
        <v>221</v>
      </c>
      <c r="AU149" s="92" t="s">
        <v>71</v>
      </c>
      <c r="AY149" s="92" t="s">
        <v>159</v>
      </c>
      <c r="BE149" s="187">
        <f t="shared" si="4"/>
        <v>0</v>
      </c>
      <c r="BF149" s="187">
        <f t="shared" si="5"/>
        <v>0</v>
      </c>
      <c r="BG149" s="187">
        <f t="shared" si="6"/>
        <v>0</v>
      </c>
      <c r="BH149" s="187">
        <f t="shared" si="7"/>
        <v>0</v>
      </c>
      <c r="BI149" s="187">
        <f t="shared" si="8"/>
        <v>0</v>
      </c>
      <c r="BJ149" s="92" t="s">
        <v>79</v>
      </c>
      <c r="BK149" s="187">
        <f t="shared" si="9"/>
        <v>0</v>
      </c>
      <c r="BL149" s="92" t="s">
        <v>488</v>
      </c>
      <c r="BM149" s="92" t="s">
        <v>738</v>
      </c>
    </row>
    <row r="150" spans="2:65" s="153" customFormat="1" ht="22.5" customHeight="1">
      <c r="B150" s="103"/>
      <c r="C150" s="231"/>
      <c r="D150" s="231"/>
      <c r="E150" s="232"/>
      <c r="F150" s="233" t="s">
        <v>1208</v>
      </c>
      <c r="G150" s="252"/>
      <c r="H150" s="253"/>
      <c r="I150" s="275"/>
      <c r="J150" s="236"/>
      <c r="K150" s="237"/>
      <c r="L150" s="221"/>
      <c r="M150" s="238"/>
      <c r="N150" s="266"/>
      <c r="O150" s="267"/>
      <c r="P150" s="268"/>
      <c r="Q150" s="268"/>
      <c r="R150" s="268"/>
      <c r="S150" s="268"/>
      <c r="T150" s="186"/>
      <c r="AR150" s="92"/>
      <c r="AT150" s="92"/>
      <c r="AU150" s="92"/>
      <c r="AY150" s="92"/>
      <c r="BE150" s="187"/>
      <c r="BF150" s="187"/>
      <c r="BG150" s="187"/>
      <c r="BH150" s="187"/>
      <c r="BI150" s="187"/>
      <c r="BJ150" s="92"/>
      <c r="BK150" s="187"/>
      <c r="BL150" s="92"/>
      <c r="BM150" s="92"/>
    </row>
    <row r="151" spans="2:65" s="102" customFormat="1" ht="22.5" customHeight="1">
      <c r="B151" s="103"/>
      <c r="C151" s="231" t="s">
        <v>220</v>
      </c>
      <c r="D151" s="231" t="s">
        <v>221</v>
      </c>
      <c r="E151" s="232" t="s">
        <v>739</v>
      </c>
      <c r="F151" s="233" t="s">
        <v>1230</v>
      </c>
      <c r="G151" s="252" t="s">
        <v>510</v>
      </c>
      <c r="H151" s="253">
        <v>6</v>
      </c>
      <c r="I151" s="7"/>
      <c r="J151" s="236">
        <f t="shared" si="0"/>
        <v>0</v>
      </c>
      <c r="K151" s="237" t="s">
        <v>698</v>
      </c>
      <c r="L151" s="221"/>
      <c r="M151" s="238" t="s">
        <v>5</v>
      </c>
      <c r="N151" s="222" t="s">
        <v>42</v>
      </c>
      <c r="O151" s="104"/>
      <c r="P151" s="185">
        <f t="shared" si="1"/>
        <v>0</v>
      </c>
      <c r="Q151" s="185">
        <v>0</v>
      </c>
      <c r="R151" s="185">
        <f t="shared" si="2"/>
        <v>0</v>
      </c>
      <c r="S151" s="185">
        <v>0</v>
      </c>
      <c r="T151" s="186">
        <f t="shared" si="3"/>
        <v>0</v>
      </c>
      <c r="AR151" s="92" t="s">
        <v>593</v>
      </c>
      <c r="AT151" s="92" t="s">
        <v>221</v>
      </c>
      <c r="AU151" s="92" t="s">
        <v>71</v>
      </c>
      <c r="AY151" s="92" t="s">
        <v>159</v>
      </c>
      <c r="BE151" s="187">
        <f t="shared" si="4"/>
        <v>0</v>
      </c>
      <c r="BF151" s="187">
        <f t="shared" si="5"/>
        <v>0</v>
      </c>
      <c r="BG151" s="187">
        <f t="shared" si="6"/>
        <v>0</v>
      </c>
      <c r="BH151" s="187">
        <f t="shared" si="7"/>
        <v>0</v>
      </c>
      <c r="BI151" s="187">
        <f t="shared" si="8"/>
        <v>0</v>
      </c>
      <c r="BJ151" s="92" t="s">
        <v>79</v>
      </c>
      <c r="BK151" s="187">
        <f t="shared" si="9"/>
        <v>0</v>
      </c>
      <c r="BL151" s="92" t="s">
        <v>488</v>
      </c>
      <c r="BM151" s="92" t="s">
        <v>740</v>
      </c>
    </row>
    <row r="152" spans="2:65" s="153" customFormat="1" ht="22.5" customHeight="1">
      <c r="B152" s="103"/>
      <c r="C152" s="231"/>
      <c r="D152" s="231"/>
      <c r="E152" s="232"/>
      <c r="F152" s="233" t="s">
        <v>1208</v>
      </c>
      <c r="G152" s="252"/>
      <c r="H152" s="253"/>
      <c r="I152" s="275"/>
      <c r="J152" s="236"/>
      <c r="K152" s="237"/>
      <c r="L152" s="221"/>
      <c r="M152" s="238"/>
      <c r="N152" s="266"/>
      <c r="O152" s="267"/>
      <c r="P152" s="268"/>
      <c r="Q152" s="268"/>
      <c r="R152" s="268"/>
      <c r="S152" s="268"/>
      <c r="T152" s="186"/>
      <c r="AR152" s="92"/>
      <c r="AT152" s="92"/>
      <c r="AU152" s="92"/>
      <c r="AY152" s="92"/>
      <c r="BE152" s="187"/>
      <c r="BF152" s="187"/>
      <c r="BG152" s="187"/>
      <c r="BH152" s="187"/>
      <c r="BI152" s="187"/>
      <c r="BJ152" s="92"/>
      <c r="BK152" s="187"/>
      <c r="BL152" s="92"/>
      <c r="BM152" s="92"/>
    </row>
    <row r="153" spans="2:65" s="102" customFormat="1" ht="22.5" customHeight="1">
      <c r="B153" s="103"/>
      <c r="C153" s="231" t="s">
        <v>226</v>
      </c>
      <c r="D153" s="231" t="s">
        <v>221</v>
      </c>
      <c r="E153" s="232" t="s">
        <v>741</v>
      </c>
      <c r="F153" s="233" t="s">
        <v>1231</v>
      </c>
      <c r="G153" s="252" t="s">
        <v>510</v>
      </c>
      <c r="H153" s="253">
        <v>32</v>
      </c>
      <c r="I153" s="7"/>
      <c r="J153" s="236">
        <f t="shared" si="0"/>
        <v>0</v>
      </c>
      <c r="K153" s="237" t="s">
        <v>698</v>
      </c>
      <c r="L153" s="221"/>
      <c r="M153" s="238" t="s">
        <v>5</v>
      </c>
      <c r="N153" s="222" t="s">
        <v>42</v>
      </c>
      <c r="O153" s="104"/>
      <c r="P153" s="185">
        <f t="shared" si="1"/>
        <v>0</v>
      </c>
      <c r="Q153" s="185">
        <v>0</v>
      </c>
      <c r="R153" s="185">
        <f t="shared" si="2"/>
        <v>0</v>
      </c>
      <c r="S153" s="185">
        <v>0</v>
      </c>
      <c r="T153" s="186">
        <f t="shared" si="3"/>
        <v>0</v>
      </c>
      <c r="AR153" s="92" t="s">
        <v>593</v>
      </c>
      <c r="AT153" s="92" t="s">
        <v>221</v>
      </c>
      <c r="AU153" s="92" t="s">
        <v>71</v>
      </c>
      <c r="AY153" s="92" t="s">
        <v>159</v>
      </c>
      <c r="BE153" s="187">
        <f t="shared" si="4"/>
        <v>0</v>
      </c>
      <c r="BF153" s="187">
        <f t="shared" si="5"/>
        <v>0</v>
      </c>
      <c r="BG153" s="187">
        <f t="shared" si="6"/>
        <v>0</v>
      </c>
      <c r="BH153" s="187">
        <f t="shared" si="7"/>
        <v>0</v>
      </c>
      <c r="BI153" s="187">
        <f t="shared" si="8"/>
        <v>0</v>
      </c>
      <c r="BJ153" s="92" t="s">
        <v>79</v>
      </c>
      <c r="BK153" s="187">
        <f t="shared" si="9"/>
        <v>0</v>
      </c>
      <c r="BL153" s="92" t="s">
        <v>488</v>
      </c>
      <c r="BM153" s="92" t="s">
        <v>742</v>
      </c>
    </row>
    <row r="154" spans="2:65" s="153" customFormat="1" ht="22.5" customHeight="1">
      <c r="B154" s="103"/>
      <c r="C154" s="231"/>
      <c r="D154" s="231"/>
      <c r="E154" s="232"/>
      <c r="F154" s="233" t="s">
        <v>1208</v>
      </c>
      <c r="G154" s="252"/>
      <c r="H154" s="253"/>
      <c r="I154" s="275"/>
      <c r="J154" s="236"/>
      <c r="K154" s="237"/>
      <c r="L154" s="221"/>
      <c r="M154" s="238"/>
      <c r="N154" s="266"/>
      <c r="O154" s="267"/>
      <c r="P154" s="268"/>
      <c r="Q154" s="268"/>
      <c r="R154" s="268"/>
      <c r="S154" s="268"/>
      <c r="T154" s="186"/>
      <c r="AR154" s="92"/>
      <c r="AT154" s="92"/>
      <c r="AU154" s="92"/>
      <c r="AY154" s="92"/>
      <c r="BE154" s="187"/>
      <c r="BF154" s="187"/>
      <c r="BG154" s="187"/>
      <c r="BH154" s="187"/>
      <c r="BI154" s="187"/>
      <c r="BJ154" s="92"/>
      <c r="BK154" s="187"/>
      <c r="BL154" s="92"/>
      <c r="BM154" s="92"/>
    </row>
    <row r="155" spans="2:65" s="102" customFormat="1" ht="22.5" customHeight="1">
      <c r="B155" s="103"/>
      <c r="C155" s="231" t="s">
        <v>230</v>
      </c>
      <c r="D155" s="231" t="s">
        <v>221</v>
      </c>
      <c r="E155" s="232" t="s">
        <v>743</v>
      </c>
      <c r="F155" s="233" t="s">
        <v>1232</v>
      </c>
      <c r="G155" s="252" t="s">
        <v>510</v>
      </c>
      <c r="H155" s="253">
        <v>5</v>
      </c>
      <c r="I155" s="7"/>
      <c r="J155" s="236">
        <f t="shared" si="0"/>
        <v>0</v>
      </c>
      <c r="K155" s="237" t="s">
        <v>698</v>
      </c>
      <c r="L155" s="221"/>
      <c r="M155" s="238" t="s">
        <v>5</v>
      </c>
      <c r="N155" s="222" t="s">
        <v>42</v>
      </c>
      <c r="O155" s="104"/>
      <c r="P155" s="185">
        <f t="shared" si="1"/>
        <v>0</v>
      </c>
      <c r="Q155" s="185">
        <v>0</v>
      </c>
      <c r="R155" s="185">
        <f t="shared" si="2"/>
        <v>0</v>
      </c>
      <c r="S155" s="185">
        <v>0</v>
      </c>
      <c r="T155" s="186">
        <f t="shared" si="3"/>
        <v>0</v>
      </c>
      <c r="AR155" s="92" t="s">
        <v>593</v>
      </c>
      <c r="AT155" s="92" t="s">
        <v>221</v>
      </c>
      <c r="AU155" s="92" t="s">
        <v>71</v>
      </c>
      <c r="AY155" s="92" t="s">
        <v>159</v>
      </c>
      <c r="BE155" s="187">
        <f t="shared" si="4"/>
        <v>0</v>
      </c>
      <c r="BF155" s="187">
        <f t="shared" si="5"/>
        <v>0</v>
      </c>
      <c r="BG155" s="187">
        <f t="shared" si="6"/>
        <v>0</v>
      </c>
      <c r="BH155" s="187">
        <f t="shared" si="7"/>
        <v>0</v>
      </c>
      <c r="BI155" s="187">
        <f t="shared" si="8"/>
        <v>0</v>
      </c>
      <c r="BJ155" s="92" t="s">
        <v>79</v>
      </c>
      <c r="BK155" s="187">
        <f t="shared" si="9"/>
        <v>0</v>
      </c>
      <c r="BL155" s="92" t="s">
        <v>488</v>
      </c>
      <c r="BM155" s="92" t="s">
        <v>744</v>
      </c>
    </row>
    <row r="156" spans="2:65" s="153" customFormat="1" ht="22.5" customHeight="1">
      <c r="B156" s="103"/>
      <c r="C156" s="231"/>
      <c r="D156" s="231"/>
      <c r="E156" s="232"/>
      <c r="F156" s="233" t="s">
        <v>1208</v>
      </c>
      <c r="G156" s="252"/>
      <c r="H156" s="253"/>
      <c r="I156" s="275"/>
      <c r="J156" s="236"/>
      <c r="K156" s="237"/>
      <c r="L156" s="221"/>
      <c r="M156" s="238"/>
      <c r="N156" s="266"/>
      <c r="O156" s="267"/>
      <c r="P156" s="268"/>
      <c r="Q156" s="268"/>
      <c r="R156" s="268"/>
      <c r="S156" s="268"/>
      <c r="T156" s="186"/>
      <c r="AR156" s="92"/>
      <c r="AT156" s="92"/>
      <c r="AU156" s="92"/>
      <c r="AY156" s="92"/>
      <c r="BE156" s="187"/>
      <c r="BF156" s="187"/>
      <c r="BG156" s="187"/>
      <c r="BH156" s="187"/>
      <c r="BI156" s="187"/>
      <c r="BJ156" s="92"/>
      <c r="BK156" s="187"/>
      <c r="BL156" s="92"/>
      <c r="BM156" s="92"/>
    </row>
    <row r="157" spans="2:65" s="102" customFormat="1" ht="22.5" customHeight="1">
      <c r="B157" s="103"/>
      <c r="C157" s="231" t="s">
        <v>236</v>
      </c>
      <c r="D157" s="231" t="s">
        <v>221</v>
      </c>
      <c r="E157" s="232" t="s">
        <v>745</v>
      </c>
      <c r="F157" s="233" t="s">
        <v>1233</v>
      </c>
      <c r="G157" s="252" t="s">
        <v>510</v>
      </c>
      <c r="H157" s="253">
        <v>1</v>
      </c>
      <c r="I157" s="7"/>
      <c r="J157" s="236">
        <f t="shared" si="0"/>
        <v>0</v>
      </c>
      <c r="K157" s="237" t="s">
        <v>698</v>
      </c>
      <c r="L157" s="221"/>
      <c r="M157" s="238" t="s">
        <v>5</v>
      </c>
      <c r="N157" s="222" t="s">
        <v>42</v>
      </c>
      <c r="O157" s="104"/>
      <c r="P157" s="185">
        <f t="shared" si="1"/>
        <v>0</v>
      </c>
      <c r="Q157" s="185">
        <v>0</v>
      </c>
      <c r="R157" s="185">
        <f t="shared" si="2"/>
        <v>0</v>
      </c>
      <c r="S157" s="185">
        <v>0</v>
      </c>
      <c r="T157" s="186">
        <f t="shared" si="3"/>
        <v>0</v>
      </c>
      <c r="AR157" s="92" t="s">
        <v>593</v>
      </c>
      <c r="AT157" s="92" t="s">
        <v>221</v>
      </c>
      <c r="AU157" s="92" t="s">
        <v>71</v>
      </c>
      <c r="AY157" s="92" t="s">
        <v>159</v>
      </c>
      <c r="BE157" s="187">
        <f t="shared" si="4"/>
        <v>0</v>
      </c>
      <c r="BF157" s="187">
        <f t="shared" si="5"/>
        <v>0</v>
      </c>
      <c r="BG157" s="187">
        <f t="shared" si="6"/>
        <v>0</v>
      </c>
      <c r="BH157" s="187">
        <f t="shared" si="7"/>
        <v>0</v>
      </c>
      <c r="BI157" s="187">
        <f t="shared" si="8"/>
        <v>0</v>
      </c>
      <c r="BJ157" s="92" t="s">
        <v>79</v>
      </c>
      <c r="BK157" s="187">
        <f t="shared" si="9"/>
        <v>0</v>
      </c>
      <c r="BL157" s="92" t="s">
        <v>488</v>
      </c>
      <c r="BM157" s="92" t="s">
        <v>746</v>
      </c>
    </row>
    <row r="158" spans="2:65" s="153" customFormat="1" ht="22.5" customHeight="1">
      <c r="B158" s="103"/>
      <c r="C158" s="231"/>
      <c r="D158" s="231"/>
      <c r="E158" s="232"/>
      <c r="F158" s="233" t="s">
        <v>1208</v>
      </c>
      <c r="G158" s="252"/>
      <c r="H158" s="253"/>
      <c r="I158" s="275"/>
      <c r="J158" s="236"/>
      <c r="K158" s="237"/>
      <c r="L158" s="221"/>
      <c r="M158" s="238"/>
      <c r="N158" s="266"/>
      <c r="O158" s="267"/>
      <c r="P158" s="268"/>
      <c r="Q158" s="268"/>
      <c r="R158" s="268"/>
      <c r="S158" s="268"/>
      <c r="T158" s="186"/>
      <c r="AR158" s="92"/>
      <c r="AT158" s="92"/>
      <c r="AU158" s="92"/>
      <c r="AY158" s="92"/>
      <c r="BE158" s="187"/>
      <c r="BF158" s="187"/>
      <c r="BG158" s="187"/>
      <c r="BH158" s="187"/>
      <c r="BI158" s="187"/>
      <c r="BJ158" s="92"/>
      <c r="BK158" s="187"/>
      <c r="BL158" s="92"/>
      <c r="BM158" s="92"/>
    </row>
    <row r="159" spans="2:65" s="102" customFormat="1" ht="31.5" customHeight="1">
      <c r="B159" s="103"/>
      <c r="C159" s="231" t="s">
        <v>242</v>
      </c>
      <c r="D159" s="231" t="s">
        <v>221</v>
      </c>
      <c r="E159" s="232" t="s">
        <v>747</v>
      </c>
      <c r="F159" s="233" t="s">
        <v>1287</v>
      </c>
      <c r="G159" s="252" t="s">
        <v>271</v>
      </c>
      <c r="H159" s="253">
        <v>228</v>
      </c>
      <c r="I159" s="7"/>
      <c r="J159" s="236">
        <f t="shared" si="0"/>
        <v>0</v>
      </c>
      <c r="K159" s="237" t="s">
        <v>710</v>
      </c>
      <c r="L159" s="221"/>
      <c r="M159" s="238" t="s">
        <v>5</v>
      </c>
      <c r="N159" s="222" t="s">
        <v>42</v>
      </c>
      <c r="O159" s="104"/>
      <c r="P159" s="185">
        <f t="shared" si="1"/>
        <v>0</v>
      </c>
      <c r="Q159" s="185">
        <v>0</v>
      </c>
      <c r="R159" s="185">
        <f t="shared" si="2"/>
        <v>0</v>
      </c>
      <c r="S159" s="185">
        <v>0</v>
      </c>
      <c r="T159" s="186">
        <f t="shared" si="3"/>
        <v>0</v>
      </c>
      <c r="AR159" s="92" t="s">
        <v>593</v>
      </c>
      <c r="AT159" s="92" t="s">
        <v>221</v>
      </c>
      <c r="AU159" s="92" t="s">
        <v>71</v>
      </c>
      <c r="AY159" s="92" t="s">
        <v>159</v>
      </c>
      <c r="BE159" s="187">
        <f t="shared" si="4"/>
        <v>0</v>
      </c>
      <c r="BF159" s="187">
        <f t="shared" si="5"/>
        <v>0</v>
      </c>
      <c r="BG159" s="187">
        <f t="shared" si="6"/>
        <v>0</v>
      </c>
      <c r="BH159" s="187">
        <f t="shared" si="7"/>
        <v>0</v>
      </c>
      <c r="BI159" s="187">
        <f t="shared" si="8"/>
        <v>0</v>
      </c>
      <c r="BJ159" s="92" t="s">
        <v>79</v>
      </c>
      <c r="BK159" s="187">
        <f t="shared" si="9"/>
        <v>0</v>
      </c>
      <c r="BL159" s="92" t="s">
        <v>488</v>
      </c>
      <c r="BM159" s="92" t="s">
        <v>748</v>
      </c>
    </row>
    <row r="160" spans="2:65" s="153" customFormat="1" ht="31.5" customHeight="1">
      <c r="B160" s="103"/>
      <c r="C160" s="231"/>
      <c r="D160" s="231"/>
      <c r="E160" s="232"/>
      <c r="F160" s="233" t="s">
        <v>1208</v>
      </c>
      <c r="G160" s="252"/>
      <c r="H160" s="253"/>
      <c r="I160" s="275"/>
      <c r="J160" s="236"/>
      <c r="K160" s="237"/>
      <c r="L160" s="221"/>
      <c r="M160" s="238"/>
      <c r="N160" s="266"/>
      <c r="O160" s="267"/>
      <c r="P160" s="268"/>
      <c r="Q160" s="268"/>
      <c r="R160" s="268"/>
      <c r="S160" s="268"/>
      <c r="T160" s="186"/>
      <c r="AR160" s="92"/>
      <c r="AT160" s="92"/>
      <c r="AU160" s="92"/>
      <c r="AY160" s="92"/>
      <c r="BE160" s="187"/>
      <c r="BF160" s="187"/>
      <c r="BG160" s="187"/>
      <c r="BH160" s="187"/>
      <c r="BI160" s="187"/>
      <c r="BJ160" s="92"/>
      <c r="BK160" s="187"/>
      <c r="BL160" s="92"/>
      <c r="BM160" s="92"/>
    </row>
    <row r="161" spans="2:65" s="102" customFormat="1" ht="22.5" customHeight="1">
      <c r="B161" s="103"/>
      <c r="C161" s="231" t="s">
        <v>11</v>
      </c>
      <c r="D161" s="231" t="s">
        <v>221</v>
      </c>
      <c r="E161" s="232" t="s">
        <v>749</v>
      </c>
      <c r="F161" s="233" t="s">
        <v>1240</v>
      </c>
      <c r="G161" s="252" t="s">
        <v>271</v>
      </c>
      <c r="H161" s="253">
        <v>211</v>
      </c>
      <c r="I161" s="7"/>
      <c r="J161" s="236">
        <f t="shared" si="0"/>
        <v>0</v>
      </c>
      <c r="K161" s="237" t="s">
        <v>710</v>
      </c>
      <c r="L161" s="221"/>
      <c r="M161" s="238" t="s">
        <v>5</v>
      </c>
      <c r="N161" s="222" t="s">
        <v>42</v>
      </c>
      <c r="O161" s="104"/>
      <c r="P161" s="185">
        <f t="shared" si="1"/>
        <v>0</v>
      </c>
      <c r="Q161" s="185">
        <v>0</v>
      </c>
      <c r="R161" s="185">
        <f t="shared" si="2"/>
        <v>0</v>
      </c>
      <c r="S161" s="185">
        <v>0</v>
      </c>
      <c r="T161" s="186">
        <f t="shared" si="3"/>
        <v>0</v>
      </c>
      <c r="AR161" s="92" t="s">
        <v>593</v>
      </c>
      <c r="AT161" s="92" t="s">
        <v>221</v>
      </c>
      <c r="AU161" s="92" t="s">
        <v>71</v>
      </c>
      <c r="AY161" s="92" t="s">
        <v>159</v>
      </c>
      <c r="BE161" s="187">
        <f t="shared" si="4"/>
        <v>0</v>
      </c>
      <c r="BF161" s="187">
        <f t="shared" si="5"/>
        <v>0</v>
      </c>
      <c r="BG161" s="187">
        <f t="shared" si="6"/>
        <v>0</v>
      </c>
      <c r="BH161" s="187">
        <f t="shared" si="7"/>
        <v>0</v>
      </c>
      <c r="BI161" s="187">
        <f t="shared" si="8"/>
        <v>0</v>
      </c>
      <c r="BJ161" s="92" t="s">
        <v>79</v>
      </c>
      <c r="BK161" s="187">
        <f t="shared" si="9"/>
        <v>0</v>
      </c>
      <c r="BL161" s="92" t="s">
        <v>488</v>
      </c>
      <c r="BM161" s="92" t="s">
        <v>750</v>
      </c>
    </row>
    <row r="162" spans="2:65" s="153" customFormat="1" ht="22.5" customHeight="1">
      <c r="B162" s="103"/>
      <c r="C162" s="231"/>
      <c r="D162" s="231"/>
      <c r="E162" s="232"/>
      <c r="F162" s="233" t="s">
        <v>1150</v>
      </c>
      <c r="G162" s="252"/>
      <c r="H162" s="253"/>
      <c r="I162" s="275"/>
      <c r="J162" s="236"/>
      <c r="K162" s="237"/>
      <c r="L162" s="221"/>
      <c r="M162" s="238"/>
      <c r="N162" s="266"/>
      <c r="O162" s="267"/>
      <c r="P162" s="268"/>
      <c r="Q162" s="268"/>
      <c r="R162" s="268"/>
      <c r="S162" s="268"/>
      <c r="T162" s="186"/>
      <c r="AR162" s="92"/>
      <c r="AT162" s="92"/>
      <c r="AU162" s="92"/>
      <c r="AY162" s="92"/>
      <c r="BE162" s="187"/>
      <c r="BF162" s="187"/>
      <c r="BG162" s="187"/>
      <c r="BH162" s="187"/>
      <c r="BI162" s="187"/>
      <c r="BJ162" s="92"/>
      <c r="BK162" s="187"/>
      <c r="BL162" s="92"/>
      <c r="BM162" s="92"/>
    </row>
    <row r="163" spans="2:65" s="153" customFormat="1" ht="22.5" customHeight="1">
      <c r="B163" s="103"/>
      <c r="C163" s="231" t="s">
        <v>252</v>
      </c>
      <c r="D163" s="231" t="s">
        <v>221</v>
      </c>
      <c r="E163" s="232" t="s">
        <v>751</v>
      </c>
      <c r="F163" s="233" t="s">
        <v>1241</v>
      </c>
      <c r="G163" s="252" t="s">
        <v>510</v>
      </c>
      <c r="H163" s="253">
        <v>143</v>
      </c>
      <c r="I163" s="7"/>
      <c r="J163" s="236">
        <f aca="true" t="shared" si="10" ref="J163">ROUND(I163*H163,2)</f>
        <v>0</v>
      </c>
      <c r="K163" s="237" t="s">
        <v>698</v>
      </c>
      <c r="L163" s="221"/>
      <c r="M163" s="238" t="s">
        <v>5</v>
      </c>
      <c r="N163" s="255" t="s">
        <v>42</v>
      </c>
      <c r="O163" s="224"/>
      <c r="P163" s="225">
        <f aca="true" t="shared" si="11" ref="P163">O163*H163</f>
        <v>0</v>
      </c>
      <c r="Q163" s="225">
        <v>0</v>
      </c>
      <c r="R163" s="225">
        <f aca="true" t="shared" si="12" ref="R163">Q163*H163</f>
        <v>0</v>
      </c>
      <c r="S163" s="225">
        <v>0</v>
      </c>
      <c r="T163" s="226">
        <f aca="true" t="shared" si="13" ref="T163">S163*H163</f>
        <v>0</v>
      </c>
      <c r="AR163" s="92" t="s">
        <v>593</v>
      </c>
      <c r="AT163" s="92" t="s">
        <v>221</v>
      </c>
      <c r="AU163" s="92" t="s">
        <v>71</v>
      </c>
      <c r="AY163" s="92" t="s">
        <v>159</v>
      </c>
      <c r="BE163" s="187">
        <f aca="true" t="shared" si="14" ref="BE163">IF(N163="základní",J163,0)</f>
        <v>0</v>
      </c>
      <c r="BF163" s="187">
        <f aca="true" t="shared" si="15" ref="BF163">IF(N163="snížená",J163,0)</f>
        <v>0</v>
      </c>
      <c r="BG163" s="187">
        <f aca="true" t="shared" si="16" ref="BG163">IF(N163="zákl. přenesená",J163,0)</f>
        <v>0</v>
      </c>
      <c r="BH163" s="187">
        <f aca="true" t="shared" si="17" ref="BH163">IF(N163="sníž. přenesená",J163,0)</f>
        <v>0</v>
      </c>
      <c r="BI163" s="187">
        <f aca="true" t="shared" si="18" ref="BI163">IF(N163="nulová",J163,0)</f>
        <v>0</v>
      </c>
      <c r="BJ163" s="92" t="s">
        <v>79</v>
      </c>
      <c r="BK163" s="187">
        <f aca="true" t="shared" si="19" ref="BK163">ROUND(I163*H163,2)</f>
        <v>0</v>
      </c>
      <c r="BL163" s="92" t="s">
        <v>488</v>
      </c>
      <c r="BM163" s="92" t="s">
        <v>752</v>
      </c>
    </row>
    <row r="164" spans="2:65" s="102" customFormat="1" ht="22.5" customHeight="1">
      <c r="B164" s="103"/>
      <c r="C164" s="231"/>
      <c r="D164" s="231"/>
      <c r="E164" s="232"/>
      <c r="F164" s="233" t="s">
        <v>1150</v>
      </c>
      <c r="G164" s="252"/>
      <c r="H164" s="253"/>
      <c r="I164" s="275"/>
      <c r="J164" s="236"/>
      <c r="K164" s="237"/>
      <c r="L164" s="221"/>
      <c r="M164" s="238" t="s">
        <v>5</v>
      </c>
      <c r="N164" s="255" t="s">
        <v>42</v>
      </c>
      <c r="O164" s="224"/>
      <c r="P164" s="225">
        <f t="shared" si="1"/>
        <v>0</v>
      </c>
      <c r="Q164" s="225">
        <v>0</v>
      </c>
      <c r="R164" s="225">
        <f t="shared" si="2"/>
        <v>0</v>
      </c>
      <c r="S164" s="225">
        <v>0</v>
      </c>
      <c r="T164" s="226">
        <f t="shared" si="3"/>
        <v>0</v>
      </c>
      <c r="AR164" s="92" t="s">
        <v>593</v>
      </c>
      <c r="AT164" s="92" t="s">
        <v>221</v>
      </c>
      <c r="AU164" s="92" t="s">
        <v>71</v>
      </c>
      <c r="AY164" s="92" t="s">
        <v>159</v>
      </c>
      <c r="BE164" s="187">
        <f t="shared" si="4"/>
        <v>0</v>
      </c>
      <c r="BF164" s="187">
        <f t="shared" si="5"/>
        <v>0</v>
      </c>
      <c r="BG164" s="187">
        <f t="shared" si="6"/>
        <v>0</v>
      </c>
      <c r="BH164" s="187">
        <f t="shared" si="7"/>
        <v>0</v>
      </c>
      <c r="BI164" s="187">
        <f t="shared" si="8"/>
        <v>0</v>
      </c>
      <c r="BJ164" s="92" t="s">
        <v>79</v>
      </c>
      <c r="BK164" s="187">
        <f t="shared" si="9"/>
        <v>0</v>
      </c>
      <c r="BL164" s="92" t="s">
        <v>488</v>
      </c>
      <c r="BM164" s="92" t="s">
        <v>752</v>
      </c>
    </row>
    <row r="165" spans="2:12" s="102" customFormat="1" ht="6.95" customHeight="1">
      <c r="B165" s="127"/>
      <c r="C165" s="128"/>
      <c r="D165" s="128"/>
      <c r="E165" s="128"/>
      <c r="F165" s="128"/>
      <c r="G165" s="128"/>
      <c r="H165" s="128"/>
      <c r="I165" s="128"/>
      <c r="J165" s="128"/>
      <c r="K165" s="128"/>
      <c r="L165" s="103"/>
    </row>
  </sheetData>
  <sheetProtection password="DBD7" sheet="1" selectLockedCells="1"/>
  <autoFilter ref="C81:K164"/>
  <mergeCells count="12">
    <mergeCell ref="E72:H72"/>
    <mergeCell ref="E74:H74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0:H70"/>
  </mergeCells>
  <hyperlinks>
    <hyperlink ref="F1:G1" location="C2" display="1) Krycí list soupisu"/>
    <hyperlink ref="G1:H1" location="C58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6"/>
  <sheetViews>
    <sheetView showGridLines="0" workbookViewId="0" topLeftCell="A1">
      <pane ySplit="1" topLeftCell="A87" activePane="bottomLeft" state="frozen"/>
      <selection pane="bottomLeft" activeCell="I95" sqref="I95"/>
    </sheetView>
  </sheetViews>
  <sheetFormatPr defaultColWidth="9.16015625" defaultRowHeight="13.5"/>
  <cols>
    <col min="1" max="1" width="8.33203125" style="91" customWidth="1"/>
    <col min="2" max="2" width="1.66796875" style="91" customWidth="1"/>
    <col min="3" max="3" width="4.16015625" style="91" customWidth="1"/>
    <col min="4" max="4" width="4.33203125" style="91" customWidth="1"/>
    <col min="5" max="5" width="17.16015625" style="91" customWidth="1"/>
    <col min="6" max="6" width="75" style="91" customWidth="1"/>
    <col min="7" max="7" width="8.66015625" style="91" customWidth="1"/>
    <col min="8" max="8" width="11.16015625" style="91" customWidth="1"/>
    <col min="9" max="9" width="12.66015625" style="91" customWidth="1"/>
    <col min="10" max="10" width="23.5" style="91" customWidth="1"/>
    <col min="11" max="11" width="15.5" style="91" customWidth="1"/>
    <col min="12" max="12" width="9.16015625" style="91" customWidth="1"/>
    <col min="13" max="18" width="9.33203125" style="91" hidden="1" customWidth="1"/>
    <col min="19" max="19" width="8.16015625" style="91" hidden="1" customWidth="1"/>
    <col min="20" max="20" width="29.66015625" style="91" hidden="1" customWidth="1"/>
    <col min="21" max="21" width="16.33203125" style="91" hidden="1" customWidth="1"/>
    <col min="22" max="22" width="12.33203125" style="91" customWidth="1"/>
    <col min="23" max="23" width="16.33203125" style="91" customWidth="1"/>
    <col min="24" max="24" width="12.33203125" style="91" customWidth="1"/>
    <col min="25" max="25" width="15" style="91" customWidth="1"/>
    <col min="26" max="26" width="11" style="91" customWidth="1"/>
    <col min="27" max="27" width="15" style="91" customWidth="1"/>
    <col min="28" max="28" width="16.33203125" style="91" customWidth="1"/>
    <col min="29" max="29" width="11" style="91" customWidth="1"/>
    <col min="30" max="30" width="15" style="91" customWidth="1"/>
    <col min="31" max="31" width="16.33203125" style="91" customWidth="1"/>
    <col min="32" max="43" width="9.16015625" style="91" customWidth="1"/>
    <col min="44" max="65" width="9.33203125" style="91" hidden="1" customWidth="1"/>
    <col min="66" max="16384" width="9.16015625" style="91" customWidth="1"/>
  </cols>
  <sheetData>
    <row r="1" spans="1:70" ht="21.75" customHeight="1">
      <c r="A1" s="88"/>
      <c r="B1" s="3"/>
      <c r="C1" s="3"/>
      <c r="D1" s="4" t="s">
        <v>1</v>
      </c>
      <c r="E1" s="3"/>
      <c r="F1" s="89" t="s">
        <v>108</v>
      </c>
      <c r="G1" s="378" t="s">
        <v>109</v>
      </c>
      <c r="H1" s="378"/>
      <c r="I1" s="3"/>
      <c r="J1" s="89" t="s">
        <v>110</v>
      </c>
      <c r="K1" s="4" t="s">
        <v>111</v>
      </c>
      <c r="L1" s="89" t="s">
        <v>112</v>
      </c>
      <c r="M1" s="89"/>
      <c r="N1" s="89"/>
      <c r="O1" s="89"/>
      <c r="P1" s="89"/>
      <c r="Q1" s="89"/>
      <c r="R1" s="89"/>
      <c r="S1" s="89"/>
      <c r="T1" s="89"/>
      <c r="U1" s="90"/>
      <c r="V1" s="90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</row>
    <row r="2" spans="3:46" ht="36.95" customHeight="1">
      <c r="L2" s="336" t="s">
        <v>8</v>
      </c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92" t="s">
        <v>97</v>
      </c>
    </row>
    <row r="3" spans="2:46" ht="6.95" customHeight="1">
      <c r="B3" s="93"/>
      <c r="C3" s="94"/>
      <c r="D3" s="94"/>
      <c r="E3" s="94"/>
      <c r="F3" s="94"/>
      <c r="G3" s="94"/>
      <c r="H3" s="94"/>
      <c r="I3" s="94"/>
      <c r="J3" s="94"/>
      <c r="K3" s="95"/>
      <c r="AT3" s="92" t="s">
        <v>81</v>
      </c>
    </row>
    <row r="4" spans="2:46" ht="36.95" customHeight="1">
      <c r="B4" s="96"/>
      <c r="C4" s="97"/>
      <c r="D4" s="98" t="s">
        <v>113</v>
      </c>
      <c r="E4" s="97"/>
      <c r="F4" s="97"/>
      <c r="G4" s="97"/>
      <c r="H4" s="97"/>
      <c r="I4" s="97"/>
      <c r="J4" s="97"/>
      <c r="K4" s="99"/>
      <c r="M4" s="100" t="s">
        <v>13</v>
      </c>
      <c r="AT4" s="92" t="s">
        <v>6</v>
      </c>
    </row>
    <row r="5" spans="2:11" ht="6.95" customHeight="1">
      <c r="B5" s="96"/>
      <c r="C5" s="97"/>
      <c r="D5" s="97"/>
      <c r="E5" s="97"/>
      <c r="F5" s="97"/>
      <c r="G5" s="97"/>
      <c r="H5" s="97"/>
      <c r="I5" s="97"/>
      <c r="J5" s="97"/>
      <c r="K5" s="99"/>
    </row>
    <row r="6" spans="2:11" ht="15">
      <c r="B6" s="96"/>
      <c r="C6" s="97"/>
      <c r="D6" s="101" t="s">
        <v>19</v>
      </c>
      <c r="E6" s="97"/>
      <c r="F6" s="97"/>
      <c r="G6" s="97"/>
      <c r="H6" s="97"/>
      <c r="I6" s="97"/>
      <c r="J6" s="97"/>
      <c r="K6" s="99"/>
    </row>
    <row r="7" spans="2:11" ht="22.5" customHeight="1">
      <c r="B7" s="96"/>
      <c r="C7" s="97"/>
      <c r="D7" s="97"/>
      <c r="E7" s="379" t="str">
        <f>'Rekapitulace stavby'!K6</f>
        <v>SPŠ  stavební Pardubice- modernizace a vybavení truhlářských dílen</v>
      </c>
      <c r="F7" s="380"/>
      <c r="G7" s="380"/>
      <c r="H7" s="380"/>
      <c r="I7" s="97"/>
      <c r="J7" s="97"/>
      <c r="K7" s="99"/>
    </row>
    <row r="8" spans="2:11" ht="15">
      <c r="B8" s="96"/>
      <c r="C8" s="97"/>
      <c r="D8" s="101" t="s">
        <v>114</v>
      </c>
      <c r="E8" s="97"/>
      <c r="F8" s="97"/>
      <c r="G8" s="97"/>
      <c r="H8" s="97"/>
      <c r="I8" s="97"/>
      <c r="J8" s="97"/>
      <c r="K8" s="99"/>
    </row>
    <row r="9" spans="2:11" s="102" customFormat="1" ht="22.5" customHeight="1">
      <c r="B9" s="103"/>
      <c r="C9" s="104"/>
      <c r="D9" s="104"/>
      <c r="E9" s="379" t="s">
        <v>500</v>
      </c>
      <c r="F9" s="382"/>
      <c r="G9" s="382"/>
      <c r="H9" s="382"/>
      <c r="I9" s="104"/>
      <c r="J9" s="104"/>
      <c r="K9" s="105"/>
    </row>
    <row r="10" spans="2:11" s="102" customFormat="1" ht="15">
      <c r="B10" s="103"/>
      <c r="C10" s="104"/>
      <c r="D10" s="101" t="s">
        <v>501</v>
      </c>
      <c r="E10" s="104"/>
      <c r="F10" s="104"/>
      <c r="G10" s="104"/>
      <c r="H10" s="104"/>
      <c r="I10" s="104"/>
      <c r="J10" s="104"/>
      <c r="K10" s="105"/>
    </row>
    <row r="11" spans="2:11" s="102" customFormat="1" ht="36.95" customHeight="1">
      <c r="B11" s="103"/>
      <c r="C11" s="104"/>
      <c r="D11" s="104"/>
      <c r="E11" s="381" t="s">
        <v>753</v>
      </c>
      <c r="F11" s="382"/>
      <c r="G11" s="382"/>
      <c r="H11" s="382"/>
      <c r="I11" s="104"/>
      <c r="J11" s="104"/>
      <c r="K11" s="105"/>
    </row>
    <row r="12" spans="2:11" s="102" customFormat="1" ht="13.5">
      <c r="B12" s="103"/>
      <c r="C12" s="104"/>
      <c r="D12" s="104"/>
      <c r="E12" s="104"/>
      <c r="F12" s="104"/>
      <c r="G12" s="104"/>
      <c r="H12" s="104"/>
      <c r="I12" s="104"/>
      <c r="J12" s="104"/>
      <c r="K12" s="105"/>
    </row>
    <row r="13" spans="2:11" s="102" customFormat="1" ht="14.45" customHeight="1">
      <c r="B13" s="103"/>
      <c r="C13" s="104"/>
      <c r="D13" s="101" t="s">
        <v>21</v>
      </c>
      <c r="E13" s="104"/>
      <c r="F13" s="107" t="s">
        <v>5</v>
      </c>
      <c r="G13" s="104"/>
      <c r="H13" s="104"/>
      <c r="I13" s="101" t="s">
        <v>22</v>
      </c>
      <c r="J13" s="107" t="s">
        <v>5</v>
      </c>
      <c r="K13" s="105"/>
    </row>
    <row r="14" spans="2:11" s="102" customFormat="1" ht="14.45" customHeight="1">
      <c r="B14" s="103"/>
      <c r="C14" s="104"/>
      <c r="D14" s="101" t="s">
        <v>23</v>
      </c>
      <c r="E14" s="104"/>
      <c r="F14" s="107" t="s">
        <v>672</v>
      </c>
      <c r="G14" s="104"/>
      <c r="H14" s="104"/>
      <c r="I14" s="101" t="s">
        <v>25</v>
      </c>
      <c r="J14" s="108">
        <f>'Rekapitulace stavby'!AN8</f>
        <v>42926</v>
      </c>
      <c r="K14" s="105"/>
    </row>
    <row r="15" spans="2:11" s="102" customFormat="1" ht="10.9" customHeight="1">
      <c r="B15" s="103"/>
      <c r="C15" s="104"/>
      <c r="D15" s="104"/>
      <c r="E15" s="104"/>
      <c r="F15" s="104"/>
      <c r="G15" s="104"/>
      <c r="H15" s="104"/>
      <c r="I15" s="104"/>
      <c r="J15" s="104"/>
      <c r="K15" s="105"/>
    </row>
    <row r="16" spans="2:11" s="102" customFormat="1" ht="14.45" customHeight="1">
      <c r="B16" s="103"/>
      <c r="C16" s="104"/>
      <c r="D16" s="101" t="s">
        <v>26</v>
      </c>
      <c r="E16" s="104"/>
      <c r="F16" s="104"/>
      <c r="G16" s="104"/>
      <c r="H16" s="104"/>
      <c r="I16" s="101" t="s">
        <v>27</v>
      </c>
      <c r="J16" s="107" t="str">
        <f>IF('Rekapitulace stavby'!AN10="","",'Rekapitulace stavby'!AN10)</f>
        <v/>
      </c>
      <c r="K16" s="105"/>
    </row>
    <row r="17" spans="2:11" s="102" customFormat="1" ht="18" customHeight="1">
      <c r="B17" s="103"/>
      <c r="C17" s="104"/>
      <c r="D17" s="104"/>
      <c r="E17" s="107" t="str">
        <f>IF('Rekapitulace stavby'!E11="","",'Rekapitulace stavby'!E11)</f>
        <v>Pardubický kraj</v>
      </c>
      <c r="F17" s="104"/>
      <c r="G17" s="104"/>
      <c r="H17" s="104"/>
      <c r="I17" s="101" t="s">
        <v>30</v>
      </c>
      <c r="J17" s="107" t="str">
        <f>IF('Rekapitulace stavby'!AN11="","",'Rekapitulace stavby'!AN11)</f>
        <v/>
      </c>
      <c r="K17" s="105"/>
    </row>
    <row r="18" spans="2:11" s="102" customFormat="1" ht="6.95" customHeight="1">
      <c r="B18" s="103"/>
      <c r="C18" s="104"/>
      <c r="D18" s="104"/>
      <c r="E18" s="104"/>
      <c r="F18" s="104"/>
      <c r="G18" s="104"/>
      <c r="H18" s="104"/>
      <c r="I18" s="104"/>
      <c r="J18" s="104"/>
      <c r="K18" s="105"/>
    </row>
    <row r="19" spans="2:11" s="102" customFormat="1" ht="14.45" customHeight="1">
      <c r="B19" s="103"/>
      <c r="C19" s="104"/>
      <c r="D19" s="101" t="s">
        <v>31</v>
      </c>
      <c r="E19" s="104"/>
      <c r="F19" s="104"/>
      <c r="G19" s="104"/>
      <c r="H19" s="104"/>
      <c r="I19" s="101" t="s">
        <v>27</v>
      </c>
      <c r="J19" s="107" t="str">
        <f>IF('Rekapitulace stavby'!AN13="Vyplň údaj","",IF('Rekapitulace stavby'!AN13="","",'Rekapitulace stavby'!AN13))</f>
        <v/>
      </c>
      <c r="K19" s="105"/>
    </row>
    <row r="20" spans="2:11" s="102" customFormat="1" ht="18" customHeight="1">
      <c r="B20" s="103"/>
      <c r="C20" s="104"/>
      <c r="D20" s="104"/>
      <c r="E20" s="107" t="str">
        <f>IF('Rekapitulace stavby'!E14="Vyplň údaj","",IF('Rekapitulace stavby'!E14="","",'Rekapitulace stavby'!E14))</f>
        <v/>
      </c>
      <c r="F20" s="104"/>
      <c r="G20" s="104"/>
      <c r="H20" s="104"/>
      <c r="I20" s="101" t="s">
        <v>30</v>
      </c>
      <c r="J20" s="107" t="str">
        <f>IF('Rekapitulace stavby'!AN14="Vyplň údaj","",IF('Rekapitulace stavby'!AN14="","",'Rekapitulace stavby'!AN14))</f>
        <v/>
      </c>
      <c r="K20" s="105"/>
    </row>
    <row r="21" spans="2:11" s="102" customFormat="1" ht="6.95" customHeight="1">
      <c r="B21" s="103"/>
      <c r="C21" s="104"/>
      <c r="D21" s="104"/>
      <c r="E21" s="104"/>
      <c r="F21" s="104"/>
      <c r="G21" s="104"/>
      <c r="H21" s="104"/>
      <c r="I21" s="104"/>
      <c r="J21" s="104"/>
      <c r="K21" s="105"/>
    </row>
    <row r="22" spans="2:11" s="102" customFormat="1" ht="14.45" customHeight="1">
      <c r="B22" s="103"/>
      <c r="C22" s="104"/>
      <c r="D22" s="101" t="s">
        <v>33</v>
      </c>
      <c r="E22" s="104"/>
      <c r="F22" s="104"/>
      <c r="G22" s="104"/>
      <c r="H22" s="104"/>
      <c r="I22" s="101" t="s">
        <v>27</v>
      </c>
      <c r="J22" s="107" t="str">
        <f>IF('Rekapitulace stavby'!AN16="","",'Rekapitulace stavby'!AN16)</f>
        <v/>
      </c>
      <c r="K22" s="105"/>
    </row>
    <row r="23" spans="2:11" s="102" customFormat="1" ht="18" customHeight="1">
      <c r="B23" s="103"/>
      <c r="C23" s="104"/>
      <c r="D23" s="104"/>
      <c r="E23" s="107" t="str">
        <f>IF('Rekapitulace stavby'!E17="","",'Rekapitulace stavby'!E17)</f>
        <v>Astalon Hůrka Pardubice</v>
      </c>
      <c r="F23" s="104"/>
      <c r="G23" s="104"/>
      <c r="H23" s="104"/>
      <c r="I23" s="101" t="s">
        <v>30</v>
      </c>
      <c r="J23" s="107" t="str">
        <f>IF('Rekapitulace stavby'!AN17="","",'Rekapitulace stavby'!AN17)</f>
        <v/>
      </c>
      <c r="K23" s="105"/>
    </row>
    <row r="24" spans="2:11" s="102" customFormat="1" ht="6.95" customHeight="1">
      <c r="B24" s="103"/>
      <c r="C24" s="104"/>
      <c r="D24" s="104"/>
      <c r="E24" s="104"/>
      <c r="F24" s="104"/>
      <c r="G24" s="104"/>
      <c r="H24" s="104"/>
      <c r="I24" s="104"/>
      <c r="J24" s="104"/>
      <c r="K24" s="105"/>
    </row>
    <row r="25" spans="2:11" s="102" customFormat="1" ht="14.45" customHeight="1">
      <c r="B25" s="103"/>
      <c r="C25" s="104"/>
      <c r="D25" s="101" t="s">
        <v>36</v>
      </c>
      <c r="E25" s="104"/>
      <c r="F25" s="104"/>
      <c r="G25" s="104"/>
      <c r="H25" s="104"/>
      <c r="I25" s="104"/>
      <c r="J25" s="104"/>
      <c r="K25" s="105"/>
    </row>
    <row r="26" spans="2:11" s="112" customFormat="1" ht="22.5" customHeight="1">
      <c r="B26" s="109"/>
      <c r="C26" s="110"/>
      <c r="D26" s="110"/>
      <c r="E26" s="371" t="s">
        <v>5</v>
      </c>
      <c r="F26" s="371"/>
      <c r="G26" s="371"/>
      <c r="H26" s="371"/>
      <c r="I26" s="110"/>
      <c r="J26" s="110"/>
      <c r="K26" s="111"/>
    </row>
    <row r="27" spans="2:11" s="102" customFormat="1" ht="6.95" customHeight="1">
      <c r="B27" s="103"/>
      <c r="C27" s="104"/>
      <c r="D27" s="104"/>
      <c r="E27" s="104"/>
      <c r="F27" s="104"/>
      <c r="G27" s="104"/>
      <c r="H27" s="104"/>
      <c r="I27" s="104"/>
      <c r="J27" s="104"/>
      <c r="K27" s="105"/>
    </row>
    <row r="28" spans="2:11" s="102" customFormat="1" ht="6.95" customHeight="1">
      <c r="B28" s="103"/>
      <c r="C28" s="104"/>
      <c r="D28" s="113"/>
      <c r="E28" s="113"/>
      <c r="F28" s="113"/>
      <c r="G28" s="113"/>
      <c r="H28" s="113"/>
      <c r="I28" s="113"/>
      <c r="J28" s="113"/>
      <c r="K28" s="114"/>
    </row>
    <row r="29" spans="2:11" s="102" customFormat="1" ht="25.35" customHeight="1">
      <c r="B29" s="103"/>
      <c r="C29" s="104"/>
      <c r="D29" s="115" t="s">
        <v>37</v>
      </c>
      <c r="E29" s="104"/>
      <c r="F29" s="104"/>
      <c r="G29" s="104"/>
      <c r="H29" s="104"/>
      <c r="I29" s="104"/>
      <c r="J29" s="116">
        <f>ROUND(J84,2)</f>
        <v>0</v>
      </c>
      <c r="K29" s="105"/>
    </row>
    <row r="30" spans="2:11" s="102" customFormat="1" ht="6.95" customHeight="1">
      <c r="B30" s="103"/>
      <c r="C30" s="104"/>
      <c r="D30" s="113"/>
      <c r="E30" s="113"/>
      <c r="F30" s="113"/>
      <c r="G30" s="113"/>
      <c r="H30" s="113"/>
      <c r="I30" s="113"/>
      <c r="J30" s="113"/>
      <c r="K30" s="114"/>
    </row>
    <row r="31" spans="2:11" s="102" customFormat="1" ht="14.45" customHeight="1">
      <c r="B31" s="103"/>
      <c r="C31" s="104"/>
      <c r="D31" s="104"/>
      <c r="E31" s="104"/>
      <c r="F31" s="117" t="s">
        <v>39</v>
      </c>
      <c r="G31" s="104"/>
      <c r="H31" s="104"/>
      <c r="I31" s="117" t="s">
        <v>38</v>
      </c>
      <c r="J31" s="117" t="s">
        <v>40</v>
      </c>
      <c r="K31" s="105"/>
    </row>
    <row r="32" spans="2:11" s="102" customFormat="1" ht="14.45" customHeight="1">
      <c r="B32" s="103"/>
      <c r="C32" s="104"/>
      <c r="D32" s="118" t="s">
        <v>41</v>
      </c>
      <c r="E32" s="118" t="s">
        <v>42</v>
      </c>
      <c r="F32" s="119">
        <f>ROUND(SUM(BE84:BE155),2)</f>
        <v>0</v>
      </c>
      <c r="G32" s="104"/>
      <c r="H32" s="104"/>
      <c r="I32" s="227">
        <v>0.21</v>
      </c>
      <c r="J32" s="119">
        <f>ROUND(ROUND((SUM(BE84:BE155)),2)*I32,2)</f>
        <v>0</v>
      </c>
      <c r="K32" s="105"/>
    </row>
    <row r="33" spans="2:11" s="102" customFormat="1" ht="14.45" customHeight="1">
      <c r="B33" s="103"/>
      <c r="C33" s="104"/>
      <c r="D33" s="104"/>
      <c r="E33" s="118" t="s">
        <v>43</v>
      </c>
      <c r="F33" s="119">
        <f>ROUND(SUM(BF84:BF155),2)</f>
        <v>0</v>
      </c>
      <c r="G33" s="104"/>
      <c r="H33" s="104"/>
      <c r="I33" s="227">
        <v>0.15</v>
      </c>
      <c r="J33" s="119">
        <f>ROUND(ROUND((SUM(BF84:BF155)),2)*I33,2)</f>
        <v>0</v>
      </c>
      <c r="K33" s="105"/>
    </row>
    <row r="34" spans="2:11" s="102" customFormat="1" ht="14.45" customHeight="1" hidden="1">
      <c r="B34" s="103"/>
      <c r="C34" s="104"/>
      <c r="D34" s="104"/>
      <c r="E34" s="118" t="s">
        <v>44</v>
      </c>
      <c r="F34" s="119">
        <f>ROUND(SUM(BG84:BG155),2)</f>
        <v>0</v>
      </c>
      <c r="G34" s="104"/>
      <c r="H34" s="104"/>
      <c r="I34" s="227">
        <v>0.21</v>
      </c>
      <c r="J34" s="119">
        <v>0</v>
      </c>
      <c r="K34" s="105"/>
    </row>
    <row r="35" spans="2:11" s="102" customFormat="1" ht="14.45" customHeight="1" hidden="1">
      <c r="B35" s="103"/>
      <c r="C35" s="104"/>
      <c r="D35" s="104"/>
      <c r="E35" s="118" t="s">
        <v>45</v>
      </c>
      <c r="F35" s="119">
        <f>ROUND(SUM(BH84:BH155),2)</f>
        <v>0</v>
      </c>
      <c r="G35" s="104"/>
      <c r="H35" s="104"/>
      <c r="I35" s="227">
        <v>0.15</v>
      </c>
      <c r="J35" s="119">
        <v>0</v>
      </c>
      <c r="K35" s="105"/>
    </row>
    <row r="36" spans="2:11" s="102" customFormat="1" ht="14.45" customHeight="1" hidden="1">
      <c r="B36" s="103"/>
      <c r="C36" s="104"/>
      <c r="D36" s="104"/>
      <c r="E36" s="118" t="s">
        <v>46</v>
      </c>
      <c r="F36" s="119">
        <f>ROUND(SUM(BI84:BI155),2)</f>
        <v>0</v>
      </c>
      <c r="G36" s="104"/>
      <c r="H36" s="104"/>
      <c r="I36" s="227">
        <v>0</v>
      </c>
      <c r="J36" s="119">
        <v>0</v>
      </c>
      <c r="K36" s="105"/>
    </row>
    <row r="37" spans="2:11" s="102" customFormat="1" ht="6.95" customHeight="1">
      <c r="B37" s="103"/>
      <c r="C37" s="104"/>
      <c r="D37" s="104"/>
      <c r="E37" s="104"/>
      <c r="F37" s="104"/>
      <c r="G37" s="104"/>
      <c r="H37" s="104"/>
      <c r="I37" s="104"/>
      <c r="J37" s="104"/>
      <c r="K37" s="105"/>
    </row>
    <row r="38" spans="2:11" s="102" customFormat="1" ht="25.35" customHeight="1">
      <c r="B38" s="103"/>
      <c r="C38" s="120"/>
      <c r="D38" s="121" t="s">
        <v>47</v>
      </c>
      <c r="E38" s="122"/>
      <c r="F38" s="122"/>
      <c r="G38" s="123" t="s">
        <v>48</v>
      </c>
      <c r="H38" s="124" t="s">
        <v>49</v>
      </c>
      <c r="I38" s="122"/>
      <c r="J38" s="125">
        <f>SUM(J29:J36)</f>
        <v>0</v>
      </c>
      <c r="K38" s="126"/>
    </row>
    <row r="39" spans="2:11" s="102" customFormat="1" ht="14.45" customHeight="1">
      <c r="B39" s="127"/>
      <c r="C39" s="128"/>
      <c r="D39" s="128"/>
      <c r="E39" s="128"/>
      <c r="F39" s="128"/>
      <c r="G39" s="128"/>
      <c r="H39" s="128"/>
      <c r="I39" s="128"/>
      <c r="J39" s="128"/>
      <c r="K39" s="129"/>
    </row>
    <row r="43" spans="2:11" s="102" customFormat="1" ht="6.95" customHeight="1">
      <c r="B43" s="130"/>
      <c r="C43" s="131"/>
      <c r="D43" s="131"/>
      <c r="E43" s="131"/>
      <c r="F43" s="131"/>
      <c r="G43" s="131"/>
      <c r="H43" s="131"/>
      <c r="I43" s="131"/>
      <c r="J43" s="131"/>
      <c r="K43" s="132"/>
    </row>
    <row r="44" spans="2:11" s="102" customFormat="1" ht="36.95" customHeight="1">
      <c r="B44" s="103"/>
      <c r="C44" s="98" t="s">
        <v>116</v>
      </c>
      <c r="D44" s="104"/>
      <c r="E44" s="104"/>
      <c r="F44" s="104"/>
      <c r="G44" s="104"/>
      <c r="H44" s="104"/>
      <c r="I44" s="104"/>
      <c r="J44" s="104"/>
      <c r="K44" s="105"/>
    </row>
    <row r="45" spans="2:11" s="102" customFormat="1" ht="6.95" customHeight="1">
      <c r="B45" s="103"/>
      <c r="C45" s="104"/>
      <c r="D45" s="104"/>
      <c r="E45" s="104"/>
      <c r="F45" s="104"/>
      <c r="G45" s="104"/>
      <c r="H45" s="104"/>
      <c r="I45" s="104"/>
      <c r="J45" s="104"/>
      <c r="K45" s="105"/>
    </row>
    <row r="46" spans="2:11" s="102" customFormat="1" ht="14.45" customHeight="1">
      <c r="B46" s="103"/>
      <c r="C46" s="101" t="s">
        <v>19</v>
      </c>
      <c r="D46" s="104"/>
      <c r="E46" s="104"/>
      <c r="F46" s="104"/>
      <c r="G46" s="104"/>
      <c r="H46" s="104"/>
      <c r="I46" s="104"/>
      <c r="J46" s="104"/>
      <c r="K46" s="105"/>
    </row>
    <row r="47" spans="2:11" s="102" customFormat="1" ht="22.5" customHeight="1">
      <c r="B47" s="103"/>
      <c r="C47" s="104"/>
      <c r="D47" s="104"/>
      <c r="E47" s="379" t="str">
        <f>E7</f>
        <v>SPŠ  stavební Pardubice- modernizace a vybavení truhlářských dílen</v>
      </c>
      <c r="F47" s="380"/>
      <c r="G47" s="380"/>
      <c r="H47" s="380"/>
      <c r="I47" s="104"/>
      <c r="J47" s="104"/>
      <c r="K47" s="105"/>
    </row>
    <row r="48" spans="2:11" ht="15">
      <c r="B48" s="96"/>
      <c r="C48" s="101" t="s">
        <v>114</v>
      </c>
      <c r="D48" s="97"/>
      <c r="E48" s="97"/>
      <c r="F48" s="97"/>
      <c r="G48" s="97"/>
      <c r="H48" s="97"/>
      <c r="I48" s="97"/>
      <c r="J48" s="97"/>
      <c r="K48" s="99"/>
    </row>
    <row r="49" spans="2:11" s="102" customFormat="1" ht="22.5" customHeight="1">
      <c r="B49" s="103"/>
      <c r="C49" s="104"/>
      <c r="D49" s="104"/>
      <c r="E49" s="379" t="s">
        <v>500</v>
      </c>
      <c r="F49" s="382"/>
      <c r="G49" s="382"/>
      <c r="H49" s="382"/>
      <c r="I49" s="104"/>
      <c r="J49" s="104"/>
      <c r="K49" s="105"/>
    </row>
    <row r="50" spans="2:11" s="102" customFormat="1" ht="14.45" customHeight="1">
      <c r="B50" s="103"/>
      <c r="C50" s="101" t="s">
        <v>501</v>
      </c>
      <c r="D50" s="104"/>
      <c r="E50" s="104"/>
      <c r="F50" s="104"/>
      <c r="G50" s="104"/>
      <c r="H50" s="104"/>
      <c r="I50" s="104"/>
      <c r="J50" s="104"/>
      <c r="K50" s="105"/>
    </row>
    <row r="51" spans="2:11" s="102" customFormat="1" ht="23.25" customHeight="1">
      <c r="B51" s="103"/>
      <c r="C51" s="104"/>
      <c r="D51" s="104"/>
      <c r="E51" s="381" t="str">
        <f>E11</f>
        <v>02D - Slaboproudé instalace</v>
      </c>
      <c r="F51" s="382"/>
      <c r="G51" s="382"/>
      <c r="H51" s="382"/>
      <c r="I51" s="104"/>
      <c r="J51" s="104"/>
      <c r="K51" s="105"/>
    </row>
    <row r="52" spans="2:11" s="102" customFormat="1" ht="6.95" customHeight="1">
      <c r="B52" s="103"/>
      <c r="C52" s="104"/>
      <c r="D52" s="104"/>
      <c r="E52" s="104"/>
      <c r="F52" s="104"/>
      <c r="G52" s="104"/>
      <c r="H52" s="104"/>
      <c r="I52" s="104"/>
      <c r="J52" s="104"/>
      <c r="K52" s="105"/>
    </row>
    <row r="53" spans="2:11" s="102" customFormat="1" ht="18" customHeight="1">
      <c r="B53" s="103"/>
      <c r="C53" s="101" t="s">
        <v>23</v>
      </c>
      <c r="D53" s="104"/>
      <c r="E53" s="104"/>
      <c r="F53" s="107" t="str">
        <f>F14</f>
        <v xml:space="preserve"> </v>
      </c>
      <c r="G53" s="104"/>
      <c r="H53" s="104"/>
      <c r="I53" s="101" t="s">
        <v>25</v>
      </c>
      <c r="J53" s="108">
        <f>IF(J14="","",J14)</f>
        <v>42926</v>
      </c>
      <c r="K53" s="105"/>
    </row>
    <row r="54" spans="2:11" s="102" customFormat="1" ht="6.95" customHeight="1">
      <c r="B54" s="103"/>
      <c r="C54" s="104"/>
      <c r="D54" s="104"/>
      <c r="E54" s="104"/>
      <c r="F54" s="104"/>
      <c r="G54" s="104"/>
      <c r="H54" s="104"/>
      <c r="I54" s="104"/>
      <c r="J54" s="104"/>
      <c r="K54" s="105"/>
    </row>
    <row r="55" spans="2:11" s="102" customFormat="1" ht="15">
      <c r="B55" s="103"/>
      <c r="C55" s="101" t="s">
        <v>26</v>
      </c>
      <c r="D55" s="104"/>
      <c r="E55" s="104"/>
      <c r="F55" s="107" t="str">
        <f>E17</f>
        <v>Pardubický kraj</v>
      </c>
      <c r="G55" s="104"/>
      <c r="H55" s="104"/>
      <c r="I55" s="101" t="s">
        <v>33</v>
      </c>
      <c r="J55" s="107" t="str">
        <f>E23</f>
        <v>Astalon Hůrka Pardubice</v>
      </c>
      <c r="K55" s="105"/>
    </row>
    <row r="56" spans="2:11" s="102" customFormat="1" ht="14.45" customHeight="1">
      <c r="B56" s="103"/>
      <c r="C56" s="101" t="s">
        <v>31</v>
      </c>
      <c r="D56" s="104"/>
      <c r="E56" s="104"/>
      <c r="F56" s="107" t="str">
        <f>IF(E20="","",E20)</f>
        <v/>
      </c>
      <c r="G56" s="104"/>
      <c r="H56" s="104"/>
      <c r="I56" s="104"/>
      <c r="J56" s="104"/>
      <c r="K56" s="105"/>
    </row>
    <row r="57" spans="2:11" s="102" customFormat="1" ht="10.35" customHeight="1">
      <c r="B57" s="103"/>
      <c r="C57" s="104"/>
      <c r="D57" s="104"/>
      <c r="E57" s="104"/>
      <c r="F57" s="104"/>
      <c r="G57" s="104"/>
      <c r="H57" s="104"/>
      <c r="I57" s="104"/>
      <c r="J57" s="104"/>
      <c r="K57" s="105"/>
    </row>
    <row r="58" spans="2:11" s="102" customFormat="1" ht="29.25" customHeight="1">
      <c r="B58" s="103"/>
      <c r="C58" s="133" t="s">
        <v>117</v>
      </c>
      <c r="D58" s="120"/>
      <c r="E58" s="120"/>
      <c r="F58" s="120"/>
      <c r="G58" s="120"/>
      <c r="H58" s="120"/>
      <c r="I58" s="120"/>
      <c r="J58" s="134" t="s">
        <v>118</v>
      </c>
      <c r="K58" s="135"/>
    </row>
    <row r="59" spans="2:11" s="102" customFormat="1" ht="10.35" customHeight="1">
      <c r="B59" s="103"/>
      <c r="C59" s="104"/>
      <c r="D59" s="104"/>
      <c r="E59" s="104"/>
      <c r="F59" s="104"/>
      <c r="G59" s="104"/>
      <c r="H59" s="104"/>
      <c r="I59" s="104"/>
      <c r="J59" s="104"/>
      <c r="K59" s="105"/>
    </row>
    <row r="60" spans="2:47" s="102" customFormat="1" ht="29.25" customHeight="1">
      <c r="B60" s="103"/>
      <c r="C60" s="136" t="s">
        <v>119</v>
      </c>
      <c r="D60" s="104"/>
      <c r="E60" s="104"/>
      <c r="F60" s="104"/>
      <c r="G60" s="104"/>
      <c r="H60" s="104"/>
      <c r="I60" s="104"/>
      <c r="J60" s="116">
        <f>J84</f>
        <v>0</v>
      </c>
      <c r="K60" s="105"/>
      <c r="AU60" s="92" t="s">
        <v>120</v>
      </c>
    </row>
    <row r="61" spans="2:11" s="143" customFormat="1" ht="24.95" customHeight="1">
      <c r="B61" s="137"/>
      <c r="C61" s="138"/>
      <c r="D61" s="139" t="s">
        <v>127</v>
      </c>
      <c r="E61" s="140"/>
      <c r="F61" s="140"/>
      <c r="G61" s="140"/>
      <c r="H61" s="140"/>
      <c r="I61" s="140"/>
      <c r="J61" s="141">
        <f>J85</f>
        <v>0</v>
      </c>
      <c r="K61" s="142"/>
    </row>
    <row r="62" spans="2:11" s="150" customFormat="1" ht="19.9" customHeight="1">
      <c r="B62" s="144"/>
      <c r="C62" s="145"/>
      <c r="D62" s="146" t="s">
        <v>754</v>
      </c>
      <c r="E62" s="147"/>
      <c r="F62" s="147"/>
      <c r="G62" s="147"/>
      <c r="H62" s="147"/>
      <c r="I62" s="147"/>
      <c r="J62" s="148">
        <f>J86</f>
        <v>0</v>
      </c>
      <c r="K62" s="149"/>
    </row>
    <row r="63" spans="2:11" s="102" customFormat="1" ht="21.75" customHeight="1">
      <c r="B63" s="103"/>
      <c r="C63" s="104"/>
      <c r="D63" s="104"/>
      <c r="E63" s="104"/>
      <c r="F63" s="104"/>
      <c r="G63" s="104"/>
      <c r="H63" s="104"/>
      <c r="I63" s="104"/>
      <c r="J63" s="104"/>
      <c r="K63" s="105"/>
    </row>
    <row r="64" spans="2:11" s="102" customFormat="1" ht="6.95" customHeight="1">
      <c r="B64" s="127"/>
      <c r="C64" s="128"/>
      <c r="D64" s="128"/>
      <c r="E64" s="128"/>
      <c r="F64" s="128"/>
      <c r="G64" s="128"/>
      <c r="H64" s="128"/>
      <c r="I64" s="128"/>
      <c r="J64" s="128"/>
      <c r="K64" s="129"/>
    </row>
    <row r="68" spans="2:12" s="102" customFormat="1" ht="6.95" customHeight="1">
      <c r="B68" s="130"/>
      <c r="C68" s="131"/>
      <c r="D68" s="131"/>
      <c r="E68" s="131"/>
      <c r="F68" s="131"/>
      <c r="G68" s="131"/>
      <c r="H68" s="131"/>
      <c r="I68" s="131"/>
      <c r="J68" s="131"/>
      <c r="K68" s="131"/>
      <c r="L68" s="103"/>
    </row>
    <row r="69" spans="2:12" s="102" customFormat="1" ht="36.95" customHeight="1">
      <c r="B69" s="103"/>
      <c r="C69" s="151" t="s">
        <v>143</v>
      </c>
      <c r="L69" s="103"/>
    </row>
    <row r="70" spans="2:12" s="102" customFormat="1" ht="6.95" customHeight="1">
      <c r="B70" s="103"/>
      <c r="L70" s="103"/>
    </row>
    <row r="71" spans="2:12" s="102" customFormat="1" ht="14.45" customHeight="1">
      <c r="B71" s="103"/>
      <c r="C71" s="152" t="s">
        <v>19</v>
      </c>
      <c r="L71" s="103"/>
    </row>
    <row r="72" spans="2:12" s="102" customFormat="1" ht="22.5" customHeight="1">
      <c r="B72" s="103"/>
      <c r="E72" s="375" t="str">
        <f>E7</f>
        <v>SPŠ  stavební Pardubice- modernizace a vybavení truhlářských dílen</v>
      </c>
      <c r="F72" s="376"/>
      <c r="G72" s="376"/>
      <c r="H72" s="376"/>
      <c r="L72" s="103"/>
    </row>
    <row r="73" spans="2:12" ht="15">
      <c r="B73" s="96"/>
      <c r="C73" s="152" t="s">
        <v>114</v>
      </c>
      <c r="L73" s="96"/>
    </row>
    <row r="74" spans="2:12" s="102" customFormat="1" ht="22.5" customHeight="1">
      <c r="B74" s="103"/>
      <c r="E74" s="375" t="s">
        <v>500</v>
      </c>
      <c r="F74" s="377"/>
      <c r="G74" s="377"/>
      <c r="H74" s="377"/>
      <c r="L74" s="103"/>
    </row>
    <row r="75" spans="2:12" s="102" customFormat="1" ht="14.45" customHeight="1">
      <c r="B75" s="103"/>
      <c r="C75" s="152" t="s">
        <v>501</v>
      </c>
      <c r="L75" s="103"/>
    </row>
    <row r="76" spans="2:12" s="102" customFormat="1" ht="23.25" customHeight="1">
      <c r="B76" s="103"/>
      <c r="E76" s="342" t="str">
        <f>E11</f>
        <v>02D - Slaboproudé instalace</v>
      </c>
      <c r="F76" s="377"/>
      <c r="G76" s="377"/>
      <c r="H76" s="377"/>
      <c r="L76" s="103"/>
    </row>
    <row r="77" spans="2:12" s="102" customFormat="1" ht="6.95" customHeight="1">
      <c r="B77" s="103"/>
      <c r="L77" s="103"/>
    </row>
    <row r="78" spans="2:12" s="102" customFormat="1" ht="18" customHeight="1">
      <c r="B78" s="103"/>
      <c r="C78" s="152" t="s">
        <v>23</v>
      </c>
      <c r="F78" s="154" t="str">
        <f>F14</f>
        <v xml:space="preserve"> </v>
      </c>
      <c r="I78" s="152" t="s">
        <v>25</v>
      </c>
      <c r="J78" s="155">
        <f>IF(J14="","",J14)</f>
        <v>42926</v>
      </c>
      <c r="L78" s="103"/>
    </row>
    <row r="79" spans="2:12" s="102" customFormat="1" ht="6.95" customHeight="1">
      <c r="B79" s="103"/>
      <c r="L79" s="103"/>
    </row>
    <row r="80" spans="2:12" s="102" customFormat="1" ht="15">
      <c r="B80" s="103"/>
      <c r="C80" s="152" t="s">
        <v>26</v>
      </c>
      <c r="F80" s="154" t="str">
        <f>E17</f>
        <v>Pardubický kraj</v>
      </c>
      <c r="I80" s="152" t="s">
        <v>33</v>
      </c>
      <c r="J80" s="154" t="str">
        <f>E23</f>
        <v>Astalon Hůrka Pardubice</v>
      </c>
      <c r="L80" s="103"/>
    </row>
    <row r="81" spans="2:12" s="102" customFormat="1" ht="14.45" customHeight="1">
      <c r="B81" s="103"/>
      <c r="C81" s="152" t="s">
        <v>31</v>
      </c>
      <c r="F81" s="154" t="str">
        <f>IF(E20="","",E20)</f>
        <v/>
      </c>
      <c r="L81" s="103"/>
    </row>
    <row r="82" spans="2:12" s="102" customFormat="1" ht="10.35" customHeight="1">
      <c r="B82" s="103"/>
      <c r="L82" s="103"/>
    </row>
    <row r="83" spans="2:20" s="163" customFormat="1" ht="29.25" customHeight="1">
      <c r="B83" s="156"/>
      <c r="C83" s="157" t="s">
        <v>144</v>
      </c>
      <c r="D83" s="158" t="s">
        <v>56</v>
      </c>
      <c r="E83" s="158" t="s">
        <v>52</v>
      </c>
      <c r="F83" s="158" t="s">
        <v>145</v>
      </c>
      <c r="G83" s="158" t="s">
        <v>146</v>
      </c>
      <c r="H83" s="158" t="s">
        <v>147</v>
      </c>
      <c r="I83" s="228" t="s">
        <v>148</v>
      </c>
      <c r="J83" s="158" t="s">
        <v>118</v>
      </c>
      <c r="K83" s="159" t="s">
        <v>149</v>
      </c>
      <c r="L83" s="156"/>
      <c r="M83" s="160" t="s">
        <v>150</v>
      </c>
      <c r="N83" s="161" t="s">
        <v>41</v>
      </c>
      <c r="O83" s="161" t="s">
        <v>151</v>
      </c>
      <c r="P83" s="161" t="s">
        <v>152</v>
      </c>
      <c r="Q83" s="161" t="s">
        <v>153</v>
      </c>
      <c r="R83" s="161" t="s">
        <v>154</v>
      </c>
      <c r="S83" s="161" t="s">
        <v>155</v>
      </c>
      <c r="T83" s="162" t="s">
        <v>156</v>
      </c>
    </row>
    <row r="84" spans="2:63" s="102" customFormat="1" ht="29.25" customHeight="1">
      <c r="B84" s="103"/>
      <c r="C84" s="164" t="s">
        <v>119</v>
      </c>
      <c r="J84" s="165">
        <f>BK84</f>
        <v>0</v>
      </c>
      <c r="L84" s="103"/>
      <c r="M84" s="166"/>
      <c r="N84" s="113"/>
      <c r="O84" s="113"/>
      <c r="P84" s="167">
        <f>P85</f>
        <v>0</v>
      </c>
      <c r="Q84" s="113"/>
      <c r="R84" s="167">
        <f>R85</f>
        <v>0</v>
      </c>
      <c r="S84" s="113"/>
      <c r="T84" s="168">
        <f>T85</f>
        <v>0</v>
      </c>
      <c r="AT84" s="92" t="s">
        <v>70</v>
      </c>
      <c r="AU84" s="92" t="s">
        <v>120</v>
      </c>
      <c r="BK84" s="169">
        <f>BK85</f>
        <v>0</v>
      </c>
    </row>
    <row r="85" spans="2:63" s="171" customFormat="1" ht="37.35" customHeight="1">
      <c r="B85" s="170"/>
      <c r="D85" s="172" t="s">
        <v>70</v>
      </c>
      <c r="E85" s="173" t="s">
        <v>294</v>
      </c>
      <c r="F85" s="173" t="s">
        <v>295</v>
      </c>
      <c r="J85" s="174">
        <f>BK85</f>
        <v>0</v>
      </c>
      <c r="L85" s="170"/>
      <c r="M85" s="175"/>
      <c r="N85" s="176"/>
      <c r="O85" s="176"/>
      <c r="P85" s="177">
        <f>P86</f>
        <v>0</v>
      </c>
      <c r="Q85" s="176"/>
      <c r="R85" s="177">
        <f>R86</f>
        <v>0</v>
      </c>
      <c r="S85" s="176"/>
      <c r="T85" s="178">
        <f>T86</f>
        <v>0</v>
      </c>
      <c r="AR85" s="172" t="s">
        <v>81</v>
      </c>
      <c r="AT85" s="179" t="s">
        <v>70</v>
      </c>
      <c r="AU85" s="179" t="s">
        <v>71</v>
      </c>
      <c r="AY85" s="172" t="s">
        <v>159</v>
      </c>
      <c r="BK85" s="180">
        <f>BK86</f>
        <v>0</v>
      </c>
    </row>
    <row r="86" spans="2:63" s="171" customFormat="1" ht="19.9" customHeight="1">
      <c r="B86" s="170"/>
      <c r="D86" s="181" t="s">
        <v>70</v>
      </c>
      <c r="E86" s="182" t="s">
        <v>755</v>
      </c>
      <c r="F86" s="182" t="s">
        <v>756</v>
      </c>
      <c r="J86" s="183">
        <f>BK86</f>
        <v>0</v>
      </c>
      <c r="L86" s="170"/>
      <c r="M86" s="175"/>
      <c r="N86" s="176"/>
      <c r="O86" s="176"/>
      <c r="P86" s="177">
        <f>SUM(P87:P155)</f>
        <v>0</v>
      </c>
      <c r="Q86" s="176"/>
      <c r="R86" s="177">
        <f>SUM(R87:R155)</f>
        <v>0</v>
      </c>
      <c r="S86" s="176"/>
      <c r="T86" s="178">
        <f>SUM(T87:T155)</f>
        <v>0</v>
      </c>
      <c r="AR86" s="172" t="s">
        <v>81</v>
      </c>
      <c r="AT86" s="179" t="s">
        <v>70</v>
      </c>
      <c r="AU86" s="179" t="s">
        <v>79</v>
      </c>
      <c r="AY86" s="172" t="s">
        <v>159</v>
      </c>
      <c r="BK86" s="180">
        <f>SUM(BK87:BK155)</f>
        <v>0</v>
      </c>
    </row>
    <row r="87" spans="2:65" s="102" customFormat="1" ht="31.5" customHeight="1">
      <c r="B87" s="103"/>
      <c r="C87" s="231" t="s">
        <v>79</v>
      </c>
      <c r="D87" s="231" t="s">
        <v>221</v>
      </c>
      <c r="E87" s="232" t="s">
        <v>703</v>
      </c>
      <c r="F87" s="233" t="s">
        <v>1247</v>
      </c>
      <c r="G87" s="252" t="s">
        <v>510</v>
      </c>
      <c r="H87" s="235">
        <v>2</v>
      </c>
      <c r="I87" s="7"/>
      <c r="J87" s="236">
        <f aca="true" t="shared" si="0" ref="J87:J145">ROUND(I87*H87,2)</f>
        <v>0</v>
      </c>
      <c r="K87" s="237" t="s">
        <v>698</v>
      </c>
      <c r="L87" s="221"/>
      <c r="M87" s="238" t="s">
        <v>5</v>
      </c>
      <c r="N87" s="222" t="s">
        <v>42</v>
      </c>
      <c r="O87" s="104"/>
      <c r="P87" s="185">
        <f aca="true" t="shared" si="1" ref="P87:P145">O87*H87</f>
        <v>0</v>
      </c>
      <c r="Q87" s="185">
        <v>0</v>
      </c>
      <c r="R87" s="185">
        <f aca="true" t="shared" si="2" ref="R87:R145">Q87*H87</f>
        <v>0</v>
      </c>
      <c r="S87" s="185">
        <v>0</v>
      </c>
      <c r="T87" s="186">
        <f aca="true" t="shared" si="3" ref="T87:T145">S87*H87</f>
        <v>0</v>
      </c>
      <c r="AR87" s="92" t="s">
        <v>328</v>
      </c>
      <c r="AT87" s="92" t="s">
        <v>221</v>
      </c>
      <c r="AU87" s="92" t="s">
        <v>81</v>
      </c>
      <c r="AY87" s="92" t="s">
        <v>159</v>
      </c>
      <c r="BE87" s="187">
        <f aca="true" t="shared" si="4" ref="BE87:BE145">IF(N87="základní",J87,0)</f>
        <v>0</v>
      </c>
      <c r="BF87" s="187">
        <f aca="true" t="shared" si="5" ref="BF87:BF145">IF(N87="snížená",J87,0)</f>
        <v>0</v>
      </c>
      <c r="BG87" s="187">
        <f aca="true" t="shared" si="6" ref="BG87:BG145">IF(N87="zákl. přenesená",J87,0)</f>
        <v>0</v>
      </c>
      <c r="BH87" s="187">
        <f aca="true" t="shared" si="7" ref="BH87:BH145">IF(N87="sníž. přenesená",J87,0)</f>
        <v>0</v>
      </c>
      <c r="BI87" s="187">
        <f aca="true" t="shared" si="8" ref="BI87:BI145">IF(N87="nulová",J87,0)</f>
        <v>0</v>
      </c>
      <c r="BJ87" s="92" t="s">
        <v>79</v>
      </c>
      <c r="BK87" s="187">
        <f aca="true" t="shared" si="9" ref="BK87:BK145">ROUND(I87*H87,2)</f>
        <v>0</v>
      </c>
      <c r="BL87" s="92" t="s">
        <v>252</v>
      </c>
      <c r="BM87" s="92" t="s">
        <v>79</v>
      </c>
    </row>
    <row r="88" spans="2:65" s="153" customFormat="1" ht="31.5" customHeight="1">
      <c r="B88" s="103"/>
      <c r="C88" s="231"/>
      <c r="D88" s="231"/>
      <c r="E88" s="232"/>
      <c r="F88" s="233" t="s">
        <v>1245</v>
      </c>
      <c r="G88" s="252"/>
      <c r="H88" s="235"/>
      <c r="I88" s="276"/>
      <c r="J88" s="236"/>
      <c r="K88" s="237"/>
      <c r="L88" s="221"/>
      <c r="M88" s="238"/>
      <c r="N88" s="266"/>
      <c r="O88" s="267"/>
      <c r="P88" s="268"/>
      <c r="Q88" s="268"/>
      <c r="R88" s="268"/>
      <c r="S88" s="268"/>
      <c r="T88" s="186"/>
      <c r="AR88" s="92"/>
      <c r="AT88" s="92"/>
      <c r="AU88" s="92"/>
      <c r="AY88" s="92"/>
      <c r="BE88" s="187"/>
      <c r="BF88" s="187"/>
      <c r="BG88" s="187"/>
      <c r="BH88" s="187"/>
      <c r="BI88" s="187"/>
      <c r="BJ88" s="92"/>
      <c r="BK88" s="187"/>
      <c r="BL88" s="92"/>
      <c r="BM88" s="92"/>
    </row>
    <row r="89" spans="2:65" s="102" customFormat="1" ht="31.5" customHeight="1">
      <c r="B89" s="103"/>
      <c r="C89" s="231" t="s">
        <v>81</v>
      </c>
      <c r="D89" s="231" t="s">
        <v>221</v>
      </c>
      <c r="E89" s="232" t="s">
        <v>705</v>
      </c>
      <c r="F89" s="233" t="s">
        <v>1248</v>
      </c>
      <c r="G89" s="252" t="s">
        <v>510</v>
      </c>
      <c r="H89" s="235">
        <v>1</v>
      </c>
      <c r="I89" s="7"/>
      <c r="J89" s="236">
        <f t="shared" si="0"/>
        <v>0</v>
      </c>
      <c r="K89" s="237" t="s">
        <v>698</v>
      </c>
      <c r="L89" s="221"/>
      <c r="M89" s="238" t="s">
        <v>5</v>
      </c>
      <c r="N89" s="222" t="s">
        <v>42</v>
      </c>
      <c r="O89" s="104"/>
      <c r="P89" s="185">
        <f t="shared" si="1"/>
        <v>0</v>
      </c>
      <c r="Q89" s="185">
        <v>0</v>
      </c>
      <c r="R89" s="185">
        <f t="shared" si="2"/>
        <v>0</v>
      </c>
      <c r="S89" s="185">
        <v>0</v>
      </c>
      <c r="T89" s="186">
        <f t="shared" si="3"/>
        <v>0</v>
      </c>
      <c r="AR89" s="92" t="s">
        <v>328</v>
      </c>
      <c r="AT89" s="92" t="s">
        <v>221</v>
      </c>
      <c r="AU89" s="92" t="s">
        <v>81</v>
      </c>
      <c r="AY89" s="92" t="s">
        <v>159</v>
      </c>
      <c r="BE89" s="187">
        <f t="shared" si="4"/>
        <v>0</v>
      </c>
      <c r="BF89" s="187">
        <f t="shared" si="5"/>
        <v>0</v>
      </c>
      <c r="BG89" s="187">
        <f t="shared" si="6"/>
        <v>0</v>
      </c>
      <c r="BH89" s="187">
        <f t="shared" si="7"/>
        <v>0</v>
      </c>
      <c r="BI89" s="187">
        <f t="shared" si="8"/>
        <v>0</v>
      </c>
      <c r="BJ89" s="92" t="s">
        <v>79</v>
      </c>
      <c r="BK89" s="187">
        <f t="shared" si="9"/>
        <v>0</v>
      </c>
      <c r="BL89" s="92" t="s">
        <v>252</v>
      </c>
      <c r="BM89" s="92" t="s">
        <v>81</v>
      </c>
    </row>
    <row r="90" spans="2:65" s="153" customFormat="1" ht="31.5" customHeight="1">
      <c r="B90" s="103"/>
      <c r="C90" s="231"/>
      <c r="D90" s="231"/>
      <c r="E90" s="232"/>
      <c r="F90" s="233" t="s">
        <v>1245</v>
      </c>
      <c r="G90" s="252"/>
      <c r="H90" s="235"/>
      <c r="I90" s="276"/>
      <c r="J90" s="236"/>
      <c r="K90" s="237"/>
      <c r="L90" s="221"/>
      <c r="M90" s="238"/>
      <c r="N90" s="266"/>
      <c r="O90" s="267"/>
      <c r="P90" s="268"/>
      <c r="Q90" s="268"/>
      <c r="R90" s="268"/>
      <c r="S90" s="268"/>
      <c r="T90" s="186"/>
      <c r="AR90" s="92"/>
      <c r="AT90" s="92"/>
      <c r="AU90" s="92"/>
      <c r="AY90" s="92"/>
      <c r="BE90" s="187"/>
      <c r="BF90" s="187"/>
      <c r="BG90" s="187"/>
      <c r="BH90" s="187"/>
      <c r="BI90" s="187"/>
      <c r="BJ90" s="92"/>
      <c r="BK90" s="187"/>
      <c r="BL90" s="92"/>
      <c r="BM90" s="92"/>
    </row>
    <row r="91" spans="2:65" s="102" customFormat="1" ht="31.5" customHeight="1">
      <c r="B91" s="103"/>
      <c r="C91" s="231" t="s">
        <v>160</v>
      </c>
      <c r="D91" s="231" t="s">
        <v>221</v>
      </c>
      <c r="E91" s="232" t="s">
        <v>707</v>
      </c>
      <c r="F91" s="233" t="s">
        <v>1249</v>
      </c>
      <c r="G91" s="252" t="s">
        <v>510</v>
      </c>
      <c r="H91" s="235">
        <v>1</v>
      </c>
      <c r="I91" s="7"/>
      <c r="J91" s="236">
        <f t="shared" si="0"/>
        <v>0</v>
      </c>
      <c r="K91" s="237" t="s">
        <v>698</v>
      </c>
      <c r="L91" s="221"/>
      <c r="M91" s="238" t="s">
        <v>5</v>
      </c>
      <c r="N91" s="222" t="s">
        <v>42</v>
      </c>
      <c r="O91" s="104"/>
      <c r="P91" s="185">
        <f t="shared" si="1"/>
        <v>0</v>
      </c>
      <c r="Q91" s="185">
        <v>0</v>
      </c>
      <c r="R91" s="185">
        <f t="shared" si="2"/>
        <v>0</v>
      </c>
      <c r="S91" s="185">
        <v>0</v>
      </c>
      <c r="T91" s="186">
        <f t="shared" si="3"/>
        <v>0</v>
      </c>
      <c r="AR91" s="92" t="s">
        <v>328</v>
      </c>
      <c r="AT91" s="92" t="s">
        <v>221</v>
      </c>
      <c r="AU91" s="92" t="s">
        <v>81</v>
      </c>
      <c r="AY91" s="92" t="s">
        <v>159</v>
      </c>
      <c r="BE91" s="187">
        <f t="shared" si="4"/>
        <v>0</v>
      </c>
      <c r="BF91" s="187">
        <f t="shared" si="5"/>
        <v>0</v>
      </c>
      <c r="BG91" s="187">
        <f t="shared" si="6"/>
        <v>0</v>
      </c>
      <c r="BH91" s="187">
        <f t="shared" si="7"/>
        <v>0</v>
      </c>
      <c r="BI91" s="187">
        <f t="shared" si="8"/>
        <v>0</v>
      </c>
      <c r="BJ91" s="92" t="s">
        <v>79</v>
      </c>
      <c r="BK91" s="187">
        <f t="shared" si="9"/>
        <v>0</v>
      </c>
      <c r="BL91" s="92" t="s">
        <v>252</v>
      </c>
      <c r="BM91" s="92" t="s">
        <v>160</v>
      </c>
    </row>
    <row r="92" spans="2:65" s="153" customFormat="1" ht="31.5" customHeight="1">
      <c r="B92" s="103"/>
      <c r="C92" s="231"/>
      <c r="D92" s="231"/>
      <c r="E92" s="232"/>
      <c r="F92" s="233" t="s">
        <v>1245</v>
      </c>
      <c r="G92" s="252"/>
      <c r="H92" s="235"/>
      <c r="I92" s="276"/>
      <c r="J92" s="236"/>
      <c r="K92" s="237"/>
      <c r="L92" s="221"/>
      <c r="M92" s="238"/>
      <c r="N92" s="266"/>
      <c r="O92" s="267"/>
      <c r="P92" s="268"/>
      <c r="Q92" s="268"/>
      <c r="R92" s="268"/>
      <c r="S92" s="268"/>
      <c r="T92" s="186"/>
      <c r="AR92" s="92"/>
      <c r="AT92" s="92"/>
      <c r="AU92" s="92"/>
      <c r="AY92" s="92"/>
      <c r="BE92" s="187"/>
      <c r="BF92" s="187"/>
      <c r="BG92" s="187"/>
      <c r="BH92" s="187"/>
      <c r="BI92" s="187"/>
      <c r="BJ92" s="92"/>
      <c r="BK92" s="187"/>
      <c r="BL92" s="92"/>
      <c r="BM92" s="92"/>
    </row>
    <row r="93" spans="2:65" s="102" customFormat="1" ht="31.5" customHeight="1">
      <c r="B93" s="103"/>
      <c r="C93" s="231" t="s">
        <v>167</v>
      </c>
      <c r="D93" s="231" t="s">
        <v>221</v>
      </c>
      <c r="E93" s="232" t="s">
        <v>719</v>
      </c>
      <c r="F93" s="233" t="s">
        <v>1253</v>
      </c>
      <c r="G93" s="252" t="s">
        <v>510</v>
      </c>
      <c r="H93" s="235">
        <v>1</v>
      </c>
      <c r="I93" s="7"/>
      <c r="J93" s="236">
        <f t="shared" si="0"/>
        <v>0</v>
      </c>
      <c r="K93" s="237" t="s">
        <v>698</v>
      </c>
      <c r="L93" s="221"/>
      <c r="M93" s="238" t="s">
        <v>5</v>
      </c>
      <c r="N93" s="222" t="s">
        <v>42</v>
      </c>
      <c r="O93" s="104"/>
      <c r="P93" s="185">
        <f t="shared" si="1"/>
        <v>0</v>
      </c>
      <c r="Q93" s="185">
        <v>0</v>
      </c>
      <c r="R93" s="185">
        <f t="shared" si="2"/>
        <v>0</v>
      </c>
      <c r="S93" s="185">
        <v>0</v>
      </c>
      <c r="T93" s="186">
        <f t="shared" si="3"/>
        <v>0</v>
      </c>
      <c r="AR93" s="92" t="s">
        <v>328</v>
      </c>
      <c r="AT93" s="92" t="s">
        <v>221</v>
      </c>
      <c r="AU93" s="92" t="s">
        <v>81</v>
      </c>
      <c r="AY93" s="92" t="s">
        <v>159</v>
      </c>
      <c r="BE93" s="187">
        <f t="shared" si="4"/>
        <v>0</v>
      </c>
      <c r="BF93" s="187">
        <f t="shared" si="5"/>
        <v>0</v>
      </c>
      <c r="BG93" s="187">
        <f t="shared" si="6"/>
        <v>0</v>
      </c>
      <c r="BH93" s="187">
        <f t="shared" si="7"/>
        <v>0</v>
      </c>
      <c r="BI93" s="187">
        <f t="shared" si="8"/>
        <v>0</v>
      </c>
      <c r="BJ93" s="92" t="s">
        <v>79</v>
      </c>
      <c r="BK93" s="187">
        <f t="shared" si="9"/>
        <v>0</v>
      </c>
      <c r="BL93" s="92" t="s">
        <v>252</v>
      </c>
      <c r="BM93" s="92" t="s">
        <v>167</v>
      </c>
    </row>
    <row r="94" spans="2:65" s="153" customFormat="1" ht="31.5" customHeight="1">
      <c r="B94" s="103"/>
      <c r="C94" s="231"/>
      <c r="D94" s="231"/>
      <c r="E94" s="232"/>
      <c r="F94" s="233" t="s">
        <v>1246</v>
      </c>
      <c r="G94" s="252"/>
      <c r="H94" s="235"/>
      <c r="I94" s="276"/>
      <c r="J94" s="236"/>
      <c r="K94" s="237"/>
      <c r="L94" s="221"/>
      <c r="M94" s="238"/>
      <c r="N94" s="266"/>
      <c r="O94" s="267"/>
      <c r="P94" s="268"/>
      <c r="Q94" s="268"/>
      <c r="R94" s="268"/>
      <c r="S94" s="268"/>
      <c r="T94" s="186"/>
      <c r="AR94" s="92"/>
      <c r="AT94" s="92"/>
      <c r="AU94" s="92"/>
      <c r="AY94" s="92"/>
      <c r="BE94" s="187"/>
      <c r="BF94" s="187"/>
      <c r="BG94" s="187"/>
      <c r="BH94" s="187"/>
      <c r="BI94" s="187"/>
      <c r="BJ94" s="92"/>
      <c r="BK94" s="187"/>
      <c r="BL94" s="92"/>
      <c r="BM94" s="92"/>
    </row>
    <row r="95" spans="2:65" s="102" customFormat="1" ht="31.5" customHeight="1">
      <c r="B95" s="103"/>
      <c r="C95" s="231" t="s">
        <v>197</v>
      </c>
      <c r="D95" s="231" t="s">
        <v>221</v>
      </c>
      <c r="E95" s="232" t="s">
        <v>757</v>
      </c>
      <c r="F95" s="233" t="s">
        <v>1254</v>
      </c>
      <c r="G95" s="252" t="s">
        <v>510</v>
      </c>
      <c r="H95" s="235">
        <v>2</v>
      </c>
      <c r="I95" s="7"/>
      <c r="J95" s="236">
        <f t="shared" si="0"/>
        <v>0</v>
      </c>
      <c r="K95" s="237" t="s">
        <v>698</v>
      </c>
      <c r="L95" s="221"/>
      <c r="M95" s="238" t="s">
        <v>5</v>
      </c>
      <c r="N95" s="222" t="s">
        <v>42</v>
      </c>
      <c r="O95" s="104"/>
      <c r="P95" s="185">
        <f t="shared" si="1"/>
        <v>0</v>
      </c>
      <c r="Q95" s="185">
        <v>0</v>
      </c>
      <c r="R95" s="185">
        <f t="shared" si="2"/>
        <v>0</v>
      </c>
      <c r="S95" s="185">
        <v>0</v>
      </c>
      <c r="T95" s="186">
        <f t="shared" si="3"/>
        <v>0</v>
      </c>
      <c r="AR95" s="92" t="s">
        <v>328</v>
      </c>
      <c r="AT95" s="92" t="s">
        <v>221</v>
      </c>
      <c r="AU95" s="92" t="s">
        <v>81</v>
      </c>
      <c r="AY95" s="92" t="s">
        <v>159</v>
      </c>
      <c r="BE95" s="187">
        <f t="shared" si="4"/>
        <v>0</v>
      </c>
      <c r="BF95" s="187">
        <f t="shared" si="5"/>
        <v>0</v>
      </c>
      <c r="BG95" s="187">
        <f t="shared" si="6"/>
        <v>0</v>
      </c>
      <c r="BH95" s="187">
        <f t="shared" si="7"/>
        <v>0</v>
      </c>
      <c r="BI95" s="187">
        <f t="shared" si="8"/>
        <v>0</v>
      </c>
      <c r="BJ95" s="92" t="s">
        <v>79</v>
      </c>
      <c r="BK95" s="187">
        <f t="shared" si="9"/>
        <v>0</v>
      </c>
      <c r="BL95" s="92" t="s">
        <v>252</v>
      </c>
      <c r="BM95" s="92" t="s">
        <v>197</v>
      </c>
    </row>
    <row r="96" spans="2:65" s="153" customFormat="1" ht="31.5" customHeight="1">
      <c r="B96" s="103"/>
      <c r="C96" s="231"/>
      <c r="D96" s="231"/>
      <c r="E96" s="232"/>
      <c r="F96" s="233" t="s">
        <v>1246</v>
      </c>
      <c r="G96" s="252"/>
      <c r="H96" s="235"/>
      <c r="I96" s="276"/>
      <c r="J96" s="236"/>
      <c r="K96" s="237"/>
      <c r="L96" s="221"/>
      <c r="M96" s="238"/>
      <c r="N96" s="266"/>
      <c r="O96" s="267"/>
      <c r="P96" s="268"/>
      <c r="Q96" s="268"/>
      <c r="R96" s="268"/>
      <c r="S96" s="268"/>
      <c r="T96" s="186"/>
      <c r="AR96" s="92"/>
      <c r="AT96" s="92"/>
      <c r="AU96" s="92"/>
      <c r="AY96" s="92"/>
      <c r="BE96" s="187"/>
      <c r="BF96" s="187"/>
      <c r="BG96" s="187"/>
      <c r="BH96" s="187"/>
      <c r="BI96" s="187"/>
      <c r="BJ96" s="92"/>
      <c r="BK96" s="187"/>
      <c r="BL96" s="92"/>
      <c r="BM96" s="92"/>
    </row>
    <row r="97" spans="2:65" s="102" customFormat="1" ht="31.5" customHeight="1">
      <c r="B97" s="103"/>
      <c r="C97" s="231" t="s">
        <v>185</v>
      </c>
      <c r="D97" s="231" t="s">
        <v>221</v>
      </c>
      <c r="E97" s="232" t="s">
        <v>758</v>
      </c>
      <c r="F97" s="233" t="s">
        <v>1255</v>
      </c>
      <c r="G97" s="252" t="s">
        <v>510</v>
      </c>
      <c r="H97" s="235">
        <v>1</v>
      </c>
      <c r="I97" s="7"/>
      <c r="J97" s="236">
        <f t="shared" si="0"/>
        <v>0</v>
      </c>
      <c r="K97" s="237" t="s">
        <v>698</v>
      </c>
      <c r="L97" s="221"/>
      <c r="M97" s="238" t="s">
        <v>5</v>
      </c>
      <c r="N97" s="222" t="s">
        <v>42</v>
      </c>
      <c r="O97" s="104"/>
      <c r="P97" s="185">
        <f t="shared" si="1"/>
        <v>0</v>
      </c>
      <c r="Q97" s="185">
        <v>0</v>
      </c>
      <c r="R97" s="185">
        <f t="shared" si="2"/>
        <v>0</v>
      </c>
      <c r="S97" s="185">
        <v>0</v>
      </c>
      <c r="T97" s="186">
        <f t="shared" si="3"/>
        <v>0</v>
      </c>
      <c r="AR97" s="92" t="s">
        <v>328</v>
      </c>
      <c r="AT97" s="92" t="s">
        <v>221</v>
      </c>
      <c r="AU97" s="92" t="s">
        <v>81</v>
      </c>
      <c r="AY97" s="92" t="s">
        <v>159</v>
      </c>
      <c r="BE97" s="187">
        <f t="shared" si="4"/>
        <v>0</v>
      </c>
      <c r="BF97" s="187">
        <f t="shared" si="5"/>
        <v>0</v>
      </c>
      <c r="BG97" s="187">
        <f t="shared" si="6"/>
        <v>0</v>
      </c>
      <c r="BH97" s="187">
        <f t="shared" si="7"/>
        <v>0</v>
      </c>
      <c r="BI97" s="187">
        <f t="shared" si="8"/>
        <v>0</v>
      </c>
      <c r="BJ97" s="92" t="s">
        <v>79</v>
      </c>
      <c r="BK97" s="187">
        <f t="shared" si="9"/>
        <v>0</v>
      </c>
      <c r="BL97" s="92" t="s">
        <v>252</v>
      </c>
      <c r="BM97" s="92" t="s">
        <v>185</v>
      </c>
    </row>
    <row r="98" spans="2:65" s="153" customFormat="1" ht="31.5" customHeight="1">
      <c r="B98" s="103"/>
      <c r="C98" s="231"/>
      <c r="D98" s="231"/>
      <c r="E98" s="232"/>
      <c r="F98" s="233" t="s">
        <v>1246</v>
      </c>
      <c r="G98" s="252"/>
      <c r="H98" s="235"/>
      <c r="I98" s="276"/>
      <c r="J98" s="236"/>
      <c r="K98" s="237"/>
      <c r="L98" s="221"/>
      <c r="M98" s="238"/>
      <c r="N98" s="266"/>
      <c r="O98" s="267"/>
      <c r="P98" s="268"/>
      <c r="Q98" s="268"/>
      <c r="R98" s="268"/>
      <c r="S98" s="268"/>
      <c r="T98" s="186"/>
      <c r="AR98" s="92"/>
      <c r="AT98" s="92"/>
      <c r="AU98" s="92"/>
      <c r="AY98" s="92"/>
      <c r="BE98" s="187"/>
      <c r="BF98" s="187"/>
      <c r="BG98" s="187"/>
      <c r="BH98" s="187"/>
      <c r="BI98" s="187"/>
      <c r="BJ98" s="92"/>
      <c r="BK98" s="187"/>
      <c r="BL98" s="92"/>
      <c r="BM98" s="92"/>
    </row>
    <row r="99" spans="2:65" s="102" customFormat="1" ht="31.5" customHeight="1">
      <c r="B99" s="103"/>
      <c r="C99" s="231" t="s">
        <v>207</v>
      </c>
      <c r="D99" s="231" t="s">
        <v>221</v>
      </c>
      <c r="E99" s="232" t="s">
        <v>759</v>
      </c>
      <c r="F99" s="233" t="s">
        <v>1256</v>
      </c>
      <c r="G99" s="252" t="s">
        <v>510</v>
      </c>
      <c r="H99" s="235">
        <v>1</v>
      </c>
      <c r="I99" s="7"/>
      <c r="J99" s="236">
        <f t="shared" si="0"/>
        <v>0</v>
      </c>
      <c r="K99" s="237" t="s">
        <v>698</v>
      </c>
      <c r="L99" s="221"/>
      <c r="M99" s="238" t="s">
        <v>5</v>
      </c>
      <c r="N99" s="222" t="s">
        <v>42</v>
      </c>
      <c r="O99" s="104"/>
      <c r="P99" s="185">
        <f t="shared" si="1"/>
        <v>0</v>
      </c>
      <c r="Q99" s="185">
        <v>0</v>
      </c>
      <c r="R99" s="185">
        <f t="shared" si="2"/>
        <v>0</v>
      </c>
      <c r="S99" s="185">
        <v>0</v>
      </c>
      <c r="T99" s="186">
        <f t="shared" si="3"/>
        <v>0</v>
      </c>
      <c r="AR99" s="92" t="s">
        <v>328</v>
      </c>
      <c r="AT99" s="92" t="s">
        <v>221</v>
      </c>
      <c r="AU99" s="92" t="s">
        <v>81</v>
      </c>
      <c r="AY99" s="92" t="s">
        <v>159</v>
      </c>
      <c r="BE99" s="187">
        <f t="shared" si="4"/>
        <v>0</v>
      </c>
      <c r="BF99" s="187">
        <f t="shared" si="5"/>
        <v>0</v>
      </c>
      <c r="BG99" s="187">
        <f t="shared" si="6"/>
        <v>0</v>
      </c>
      <c r="BH99" s="187">
        <f t="shared" si="7"/>
        <v>0</v>
      </c>
      <c r="BI99" s="187">
        <f t="shared" si="8"/>
        <v>0</v>
      </c>
      <c r="BJ99" s="92" t="s">
        <v>79</v>
      </c>
      <c r="BK99" s="187">
        <f t="shared" si="9"/>
        <v>0</v>
      </c>
      <c r="BL99" s="92" t="s">
        <v>252</v>
      </c>
      <c r="BM99" s="92" t="s">
        <v>207</v>
      </c>
    </row>
    <row r="100" spans="2:65" s="153" customFormat="1" ht="31.5" customHeight="1">
      <c r="B100" s="103"/>
      <c r="C100" s="231"/>
      <c r="D100" s="231"/>
      <c r="E100" s="232"/>
      <c r="F100" s="233" t="s">
        <v>1246</v>
      </c>
      <c r="G100" s="252"/>
      <c r="H100" s="235"/>
      <c r="I100" s="276"/>
      <c r="J100" s="236"/>
      <c r="K100" s="237"/>
      <c r="L100" s="221"/>
      <c r="M100" s="238"/>
      <c r="N100" s="266"/>
      <c r="O100" s="267"/>
      <c r="P100" s="268"/>
      <c r="Q100" s="268"/>
      <c r="R100" s="268"/>
      <c r="S100" s="268"/>
      <c r="T100" s="186"/>
      <c r="AR100" s="92"/>
      <c r="AT100" s="92"/>
      <c r="AU100" s="92"/>
      <c r="AY100" s="92"/>
      <c r="BE100" s="187"/>
      <c r="BF100" s="187"/>
      <c r="BG100" s="187"/>
      <c r="BH100" s="187"/>
      <c r="BI100" s="187"/>
      <c r="BJ100" s="92"/>
      <c r="BK100" s="187"/>
      <c r="BL100" s="92"/>
      <c r="BM100" s="92"/>
    </row>
    <row r="101" spans="2:65" s="102" customFormat="1" ht="22.5" customHeight="1">
      <c r="B101" s="103"/>
      <c r="C101" s="231" t="s">
        <v>211</v>
      </c>
      <c r="D101" s="231" t="s">
        <v>221</v>
      </c>
      <c r="E101" s="232" t="s">
        <v>760</v>
      </c>
      <c r="F101" s="233" t="s">
        <v>1257</v>
      </c>
      <c r="G101" s="252" t="s">
        <v>510</v>
      </c>
      <c r="H101" s="235">
        <v>24</v>
      </c>
      <c r="I101" s="7"/>
      <c r="J101" s="236">
        <f t="shared" si="0"/>
        <v>0</v>
      </c>
      <c r="K101" s="237" t="s">
        <v>698</v>
      </c>
      <c r="L101" s="221"/>
      <c r="M101" s="238" t="s">
        <v>5</v>
      </c>
      <c r="N101" s="222" t="s">
        <v>42</v>
      </c>
      <c r="O101" s="104"/>
      <c r="P101" s="185">
        <f t="shared" si="1"/>
        <v>0</v>
      </c>
      <c r="Q101" s="185">
        <v>0</v>
      </c>
      <c r="R101" s="185">
        <f t="shared" si="2"/>
        <v>0</v>
      </c>
      <c r="S101" s="185">
        <v>0</v>
      </c>
      <c r="T101" s="186">
        <f t="shared" si="3"/>
        <v>0</v>
      </c>
      <c r="AR101" s="92" t="s">
        <v>328</v>
      </c>
      <c r="AT101" s="92" t="s">
        <v>221</v>
      </c>
      <c r="AU101" s="92" t="s">
        <v>81</v>
      </c>
      <c r="AY101" s="92" t="s">
        <v>159</v>
      </c>
      <c r="BE101" s="187">
        <f t="shared" si="4"/>
        <v>0</v>
      </c>
      <c r="BF101" s="187">
        <f t="shared" si="5"/>
        <v>0</v>
      </c>
      <c r="BG101" s="187">
        <f t="shared" si="6"/>
        <v>0</v>
      </c>
      <c r="BH101" s="187">
        <f t="shared" si="7"/>
        <v>0</v>
      </c>
      <c r="BI101" s="187">
        <f t="shared" si="8"/>
        <v>0</v>
      </c>
      <c r="BJ101" s="92" t="s">
        <v>79</v>
      </c>
      <c r="BK101" s="187">
        <f t="shared" si="9"/>
        <v>0</v>
      </c>
      <c r="BL101" s="92" t="s">
        <v>252</v>
      </c>
      <c r="BM101" s="92" t="s">
        <v>211</v>
      </c>
    </row>
    <row r="102" spans="2:65" s="153" customFormat="1" ht="22.5" customHeight="1">
      <c r="B102" s="103"/>
      <c r="C102" s="231"/>
      <c r="D102" s="231"/>
      <c r="E102" s="232"/>
      <c r="F102" s="233" t="s">
        <v>1246</v>
      </c>
      <c r="G102" s="252"/>
      <c r="H102" s="235"/>
      <c r="I102" s="276"/>
      <c r="J102" s="236"/>
      <c r="K102" s="237"/>
      <c r="L102" s="221"/>
      <c r="M102" s="238"/>
      <c r="N102" s="266"/>
      <c r="O102" s="267"/>
      <c r="P102" s="268"/>
      <c r="Q102" s="268"/>
      <c r="R102" s="268"/>
      <c r="S102" s="268"/>
      <c r="T102" s="186"/>
      <c r="AR102" s="92"/>
      <c r="AT102" s="92"/>
      <c r="AU102" s="92"/>
      <c r="AY102" s="92"/>
      <c r="BE102" s="187"/>
      <c r="BF102" s="187"/>
      <c r="BG102" s="187"/>
      <c r="BH102" s="187"/>
      <c r="BI102" s="187"/>
      <c r="BJ102" s="92"/>
      <c r="BK102" s="187"/>
      <c r="BL102" s="92"/>
      <c r="BM102" s="92"/>
    </row>
    <row r="103" spans="2:65" s="102" customFormat="1" ht="22.5" customHeight="1">
      <c r="B103" s="103"/>
      <c r="C103" s="231" t="s">
        <v>215</v>
      </c>
      <c r="D103" s="231" t="s">
        <v>221</v>
      </c>
      <c r="E103" s="232" t="s">
        <v>761</v>
      </c>
      <c r="F103" s="233" t="s">
        <v>1258</v>
      </c>
      <c r="G103" s="252" t="s">
        <v>510</v>
      </c>
      <c r="H103" s="235">
        <v>16</v>
      </c>
      <c r="I103" s="7"/>
      <c r="J103" s="236">
        <f t="shared" si="0"/>
        <v>0</v>
      </c>
      <c r="K103" s="237" t="s">
        <v>698</v>
      </c>
      <c r="L103" s="221"/>
      <c r="M103" s="238" t="s">
        <v>5</v>
      </c>
      <c r="N103" s="222" t="s">
        <v>42</v>
      </c>
      <c r="O103" s="104"/>
      <c r="P103" s="185">
        <f t="shared" si="1"/>
        <v>0</v>
      </c>
      <c r="Q103" s="185">
        <v>0</v>
      </c>
      <c r="R103" s="185">
        <f t="shared" si="2"/>
        <v>0</v>
      </c>
      <c r="S103" s="185">
        <v>0</v>
      </c>
      <c r="T103" s="186">
        <f t="shared" si="3"/>
        <v>0</v>
      </c>
      <c r="AR103" s="92" t="s">
        <v>328</v>
      </c>
      <c r="AT103" s="92" t="s">
        <v>221</v>
      </c>
      <c r="AU103" s="92" t="s">
        <v>81</v>
      </c>
      <c r="AY103" s="92" t="s">
        <v>159</v>
      </c>
      <c r="BE103" s="187">
        <f t="shared" si="4"/>
        <v>0</v>
      </c>
      <c r="BF103" s="187">
        <f t="shared" si="5"/>
        <v>0</v>
      </c>
      <c r="BG103" s="187">
        <f t="shared" si="6"/>
        <v>0</v>
      </c>
      <c r="BH103" s="187">
        <f t="shared" si="7"/>
        <v>0</v>
      </c>
      <c r="BI103" s="187">
        <f t="shared" si="8"/>
        <v>0</v>
      </c>
      <c r="BJ103" s="92" t="s">
        <v>79</v>
      </c>
      <c r="BK103" s="187">
        <f t="shared" si="9"/>
        <v>0</v>
      </c>
      <c r="BL103" s="92" t="s">
        <v>252</v>
      </c>
      <c r="BM103" s="92" t="s">
        <v>215</v>
      </c>
    </row>
    <row r="104" spans="2:65" s="153" customFormat="1" ht="22.5" customHeight="1">
      <c r="B104" s="103"/>
      <c r="C104" s="231"/>
      <c r="D104" s="231"/>
      <c r="E104" s="232"/>
      <c r="F104" s="233" t="s">
        <v>1246</v>
      </c>
      <c r="G104" s="252"/>
      <c r="H104" s="235"/>
      <c r="I104" s="276"/>
      <c r="J104" s="236"/>
      <c r="K104" s="237"/>
      <c r="L104" s="221"/>
      <c r="M104" s="238"/>
      <c r="N104" s="266"/>
      <c r="O104" s="267"/>
      <c r="P104" s="268"/>
      <c r="Q104" s="268"/>
      <c r="R104" s="268"/>
      <c r="S104" s="268"/>
      <c r="T104" s="186"/>
      <c r="AR104" s="92"/>
      <c r="AT104" s="92"/>
      <c r="AU104" s="92"/>
      <c r="AY104" s="92"/>
      <c r="BE104" s="187"/>
      <c r="BF104" s="187"/>
      <c r="BG104" s="187"/>
      <c r="BH104" s="187"/>
      <c r="BI104" s="187"/>
      <c r="BJ104" s="92"/>
      <c r="BK104" s="187"/>
      <c r="BL104" s="92"/>
      <c r="BM104" s="92"/>
    </row>
    <row r="105" spans="2:65" s="102" customFormat="1" ht="31.5" customHeight="1">
      <c r="B105" s="103"/>
      <c r="C105" s="231" t="s">
        <v>220</v>
      </c>
      <c r="D105" s="231" t="s">
        <v>221</v>
      </c>
      <c r="E105" s="232" t="s">
        <v>762</v>
      </c>
      <c r="F105" s="233" t="s">
        <v>1259</v>
      </c>
      <c r="G105" s="252" t="s">
        <v>510</v>
      </c>
      <c r="H105" s="235">
        <v>5</v>
      </c>
      <c r="I105" s="7"/>
      <c r="J105" s="236">
        <f t="shared" si="0"/>
        <v>0</v>
      </c>
      <c r="K105" s="237" t="s">
        <v>710</v>
      </c>
      <c r="L105" s="221"/>
      <c r="M105" s="238" t="s">
        <v>5</v>
      </c>
      <c r="N105" s="222" t="s">
        <v>42</v>
      </c>
      <c r="O105" s="104"/>
      <c r="P105" s="185">
        <f t="shared" si="1"/>
        <v>0</v>
      </c>
      <c r="Q105" s="185">
        <v>0</v>
      </c>
      <c r="R105" s="185">
        <f t="shared" si="2"/>
        <v>0</v>
      </c>
      <c r="S105" s="185">
        <v>0</v>
      </c>
      <c r="T105" s="186">
        <f t="shared" si="3"/>
        <v>0</v>
      </c>
      <c r="AR105" s="92" t="s">
        <v>328</v>
      </c>
      <c r="AT105" s="92" t="s">
        <v>221</v>
      </c>
      <c r="AU105" s="92" t="s">
        <v>81</v>
      </c>
      <c r="AY105" s="92" t="s">
        <v>159</v>
      </c>
      <c r="BE105" s="187">
        <f t="shared" si="4"/>
        <v>0</v>
      </c>
      <c r="BF105" s="187">
        <f t="shared" si="5"/>
        <v>0</v>
      </c>
      <c r="BG105" s="187">
        <f t="shared" si="6"/>
        <v>0</v>
      </c>
      <c r="BH105" s="187">
        <f t="shared" si="7"/>
        <v>0</v>
      </c>
      <c r="BI105" s="187">
        <f t="shared" si="8"/>
        <v>0</v>
      </c>
      <c r="BJ105" s="92" t="s">
        <v>79</v>
      </c>
      <c r="BK105" s="187">
        <f t="shared" si="9"/>
        <v>0</v>
      </c>
      <c r="BL105" s="92" t="s">
        <v>252</v>
      </c>
      <c r="BM105" s="92" t="s">
        <v>220</v>
      </c>
    </row>
    <row r="106" spans="2:65" s="153" customFormat="1" ht="31.5" customHeight="1">
      <c r="B106" s="103"/>
      <c r="C106" s="231"/>
      <c r="D106" s="231"/>
      <c r="E106" s="232"/>
      <c r="F106" s="233" t="s">
        <v>1246</v>
      </c>
      <c r="G106" s="252"/>
      <c r="H106" s="235"/>
      <c r="I106" s="276"/>
      <c r="J106" s="236"/>
      <c r="K106" s="237"/>
      <c r="L106" s="221"/>
      <c r="M106" s="238"/>
      <c r="N106" s="266"/>
      <c r="O106" s="267"/>
      <c r="P106" s="268"/>
      <c r="Q106" s="268"/>
      <c r="R106" s="268"/>
      <c r="S106" s="268"/>
      <c r="T106" s="186"/>
      <c r="AR106" s="92"/>
      <c r="AT106" s="92"/>
      <c r="AU106" s="92"/>
      <c r="AY106" s="92"/>
      <c r="BE106" s="187"/>
      <c r="BF106" s="187"/>
      <c r="BG106" s="187"/>
      <c r="BH106" s="187"/>
      <c r="BI106" s="187"/>
      <c r="BJ106" s="92"/>
      <c r="BK106" s="187"/>
      <c r="BL106" s="92"/>
      <c r="BM106" s="92"/>
    </row>
    <row r="107" spans="2:65" s="102" customFormat="1" ht="22.5" customHeight="1">
      <c r="B107" s="103"/>
      <c r="C107" s="231" t="s">
        <v>226</v>
      </c>
      <c r="D107" s="231" t="s">
        <v>221</v>
      </c>
      <c r="E107" s="232" t="s">
        <v>763</v>
      </c>
      <c r="F107" s="233" t="s">
        <v>1229</v>
      </c>
      <c r="G107" s="252" t="s">
        <v>510</v>
      </c>
      <c r="H107" s="235">
        <v>18</v>
      </c>
      <c r="I107" s="7"/>
      <c r="J107" s="236">
        <f t="shared" si="0"/>
        <v>0</v>
      </c>
      <c r="K107" s="237" t="s">
        <v>698</v>
      </c>
      <c r="L107" s="221"/>
      <c r="M107" s="238" t="s">
        <v>5</v>
      </c>
      <c r="N107" s="222" t="s">
        <v>42</v>
      </c>
      <c r="O107" s="104"/>
      <c r="P107" s="185">
        <f t="shared" si="1"/>
        <v>0</v>
      </c>
      <c r="Q107" s="185">
        <v>0</v>
      </c>
      <c r="R107" s="185">
        <f t="shared" si="2"/>
        <v>0</v>
      </c>
      <c r="S107" s="185">
        <v>0</v>
      </c>
      <c r="T107" s="186">
        <f t="shared" si="3"/>
        <v>0</v>
      </c>
      <c r="AR107" s="92" t="s">
        <v>328</v>
      </c>
      <c r="AT107" s="92" t="s">
        <v>221</v>
      </c>
      <c r="AU107" s="92" t="s">
        <v>81</v>
      </c>
      <c r="AY107" s="92" t="s">
        <v>159</v>
      </c>
      <c r="BE107" s="187">
        <f t="shared" si="4"/>
        <v>0</v>
      </c>
      <c r="BF107" s="187">
        <f t="shared" si="5"/>
        <v>0</v>
      </c>
      <c r="BG107" s="187">
        <f t="shared" si="6"/>
        <v>0</v>
      </c>
      <c r="BH107" s="187">
        <f t="shared" si="7"/>
        <v>0</v>
      </c>
      <c r="BI107" s="187">
        <f t="shared" si="8"/>
        <v>0</v>
      </c>
      <c r="BJ107" s="92" t="s">
        <v>79</v>
      </c>
      <c r="BK107" s="187">
        <f t="shared" si="9"/>
        <v>0</v>
      </c>
      <c r="BL107" s="92" t="s">
        <v>252</v>
      </c>
      <c r="BM107" s="92" t="s">
        <v>226</v>
      </c>
    </row>
    <row r="108" spans="2:65" s="153" customFormat="1" ht="22.5" customHeight="1">
      <c r="B108" s="103"/>
      <c r="C108" s="231"/>
      <c r="D108" s="231"/>
      <c r="E108" s="232"/>
      <c r="F108" s="233" t="s">
        <v>1246</v>
      </c>
      <c r="G108" s="252"/>
      <c r="H108" s="235"/>
      <c r="I108" s="276"/>
      <c r="J108" s="236"/>
      <c r="K108" s="237"/>
      <c r="L108" s="221"/>
      <c r="M108" s="238"/>
      <c r="N108" s="266"/>
      <c r="O108" s="267"/>
      <c r="P108" s="268"/>
      <c r="Q108" s="268"/>
      <c r="R108" s="268"/>
      <c r="S108" s="268"/>
      <c r="T108" s="186"/>
      <c r="AR108" s="92"/>
      <c r="AT108" s="92"/>
      <c r="AU108" s="92"/>
      <c r="AY108" s="92"/>
      <c r="BE108" s="187"/>
      <c r="BF108" s="187"/>
      <c r="BG108" s="187"/>
      <c r="BH108" s="187"/>
      <c r="BI108" s="187"/>
      <c r="BJ108" s="92"/>
      <c r="BK108" s="187"/>
      <c r="BL108" s="92"/>
      <c r="BM108" s="92"/>
    </row>
    <row r="109" spans="2:65" s="102" customFormat="1" ht="31.5" customHeight="1">
      <c r="B109" s="103"/>
      <c r="C109" s="231" t="s">
        <v>230</v>
      </c>
      <c r="D109" s="231" t="s">
        <v>221</v>
      </c>
      <c r="E109" s="232" t="s">
        <v>764</v>
      </c>
      <c r="F109" s="233" t="s">
        <v>1260</v>
      </c>
      <c r="G109" s="252" t="s">
        <v>510</v>
      </c>
      <c r="H109" s="235">
        <v>5</v>
      </c>
      <c r="I109" s="7"/>
      <c r="J109" s="236">
        <f t="shared" si="0"/>
        <v>0</v>
      </c>
      <c r="K109" s="237" t="s">
        <v>698</v>
      </c>
      <c r="L109" s="221"/>
      <c r="M109" s="238" t="s">
        <v>5</v>
      </c>
      <c r="N109" s="222" t="s">
        <v>42</v>
      </c>
      <c r="O109" s="104"/>
      <c r="P109" s="185">
        <f t="shared" si="1"/>
        <v>0</v>
      </c>
      <c r="Q109" s="185">
        <v>0</v>
      </c>
      <c r="R109" s="185">
        <f t="shared" si="2"/>
        <v>0</v>
      </c>
      <c r="S109" s="185">
        <v>0</v>
      </c>
      <c r="T109" s="186">
        <f t="shared" si="3"/>
        <v>0</v>
      </c>
      <c r="AR109" s="92" t="s">
        <v>328</v>
      </c>
      <c r="AT109" s="92" t="s">
        <v>221</v>
      </c>
      <c r="AU109" s="92" t="s">
        <v>81</v>
      </c>
      <c r="AY109" s="92" t="s">
        <v>159</v>
      </c>
      <c r="BE109" s="187">
        <f t="shared" si="4"/>
        <v>0</v>
      </c>
      <c r="BF109" s="187">
        <f t="shared" si="5"/>
        <v>0</v>
      </c>
      <c r="BG109" s="187">
        <f t="shared" si="6"/>
        <v>0</v>
      </c>
      <c r="BH109" s="187">
        <f t="shared" si="7"/>
        <v>0</v>
      </c>
      <c r="BI109" s="187">
        <f t="shared" si="8"/>
        <v>0</v>
      </c>
      <c r="BJ109" s="92" t="s">
        <v>79</v>
      </c>
      <c r="BK109" s="187">
        <f t="shared" si="9"/>
        <v>0</v>
      </c>
      <c r="BL109" s="92" t="s">
        <v>252</v>
      </c>
      <c r="BM109" s="92" t="s">
        <v>230</v>
      </c>
    </row>
    <row r="110" spans="2:65" s="153" customFormat="1" ht="31.5" customHeight="1">
      <c r="B110" s="103"/>
      <c r="C110" s="231"/>
      <c r="D110" s="231"/>
      <c r="E110" s="232"/>
      <c r="F110" s="233" t="s">
        <v>1246</v>
      </c>
      <c r="G110" s="252"/>
      <c r="H110" s="235"/>
      <c r="I110" s="276"/>
      <c r="J110" s="236"/>
      <c r="K110" s="237"/>
      <c r="L110" s="221"/>
      <c r="M110" s="238"/>
      <c r="N110" s="266"/>
      <c r="O110" s="267"/>
      <c r="P110" s="268"/>
      <c r="Q110" s="268"/>
      <c r="R110" s="268"/>
      <c r="S110" s="268"/>
      <c r="T110" s="186"/>
      <c r="AR110" s="92"/>
      <c r="AT110" s="92"/>
      <c r="AU110" s="92"/>
      <c r="AY110" s="92"/>
      <c r="BE110" s="187"/>
      <c r="BF110" s="187"/>
      <c r="BG110" s="187"/>
      <c r="BH110" s="187"/>
      <c r="BI110" s="187"/>
      <c r="BJ110" s="92"/>
      <c r="BK110" s="187"/>
      <c r="BL110" s="92"/>
      <c r="BM110" s="92"/>
    </row>
    <row r="111" spans="2:65" s="102" customFormat="1" ht="31.5" customHeight="1">
      <c r="B111" s="103"/>
      <c r="C111" s="231" t="s">
        <v>236</v>
      </c>
      <c r="D111" s="231" t="s">
        <v>221</v>
      </c>
      <c r="E111" s="232" t="s">
        <v>765</v>
      </c>
      <c r="F111" s="233" t="s">
        <v>1261</v>
      </c>
      <c r="G111" s="252" t="s">
        <v>510</v>
      </c>
      <c r="H111" s="235">
        <v>18</v>
      </c>
      <c r="I111" s="7"/>
      <c r="J111" s="236">
        <f t="shared" si="0"/>
        <v>0</v>
      </c>
      <c r="K111" s="237" t="s">
        <v>698</v>
      </c>
      <c r="L111" s="221"/>
      <c r="M111" s="238" t="s">
        <v>5</v>
      </c>
      <c r="N111" s="222" t="s">
        <v>42</v>
      </c>
      <c r="O111" s="104"/>
      <c r="P111" s="185">
        <f t="shared" si="1"/>
        <v>0</v>
      </c>
      <c r="Q111" s="185">
        <v>0</v>
      </c>
      <c r="R111" s="185">
        <f t="shared" si="2"/>
        <v>0</v>
      </c>
      <c r="S111" s="185">
        <v>0</v>
      </c>
      <c r="T111" s="186">
        <f t="shared" si="3"/>
        <v>0</v>
      </c>
      <c r="AR111" s="92" t="s">
        <v>328</v>
      </c>
      <c r="AT111" s="92" t="s">
        <v>221</v>
      </c>
      <c r="AU111" s="92" t="s">
        <v>81</v>
      </c>
      <c r="AY111" s="92" t="s">
        <v>159</v>
      </c>
      <c r="BE111" s="187">
        <f t="shared" si="4"/>
        <v>0</v>
      </c>
      <c r="BF111" s="187">
        <f t="shared" si="5"/>
        <v>0</v>
      </c>
      <c r="BG111" s="187">
        <f t="shared" si="6"/>
        <v>0</v>
      </c>
      <c r="BH111" s="187">
        <f t="shared" si="7"/>
        <v>0</v>
      </c>
      <c r="BI111" s="187">
        <f t="shared" si="8"/>
        <v>0</v>
      </c>
      <c r="BJ111" s="92" t="s">
        <v>79</v>
      </c>
      <c r="BK111" s="187">
        <f t="shared" si="9"/>
        <v>0</v>
      </c>
      <c r="BL111" s="92" t="s">
        <v>252</v>
      </c>
      <c r="BM111" s="92" t="s">
        <v>236</v>
      </c>
    </row>
    <row r="112" spans="2:65" s="153" customFormat="1" ht="31.5" customHeight="1">
      <c r="B112" s="103"/>
      <c r="C112" s="231"/>
      <c r="D112" s="231"/>
      <c r="E112" s="232"/>
      <c r="F112" s="233" t="s">
        <v>1246</v>
      </c>
      <c r="G112" s="252"/>
      <c r="H112" s="235"/>
      <c r="I112" s="276"/>
      <c r="J112" s="236"/>
      <c r="K112" s="237"/>
      <c r="L112" s="221"/>
      <c r="M112" s="238"/>
      <c r="N112" s="266"/>
      <c r="O112" s="267"/>
      <c r="P112" s="268"/>
      <c r="Q112" s="268"/>
      <c r="R112" s="268"/>
      <c r="S112" s="268"/>
      <c r="T112" s="186"/>
      <c r="AR112" s="92"/>
      <c r="AT112" s="92"/>
      <c r="AU112" s="92"/>
      <c r="AY112" s="92"/>
      <c r="BE112" s="187"/>
      <c r="BF112" s="187"/>
      <c r="BG112" s="187"/>
      <c r="BH112" s="187"/>
      <c r="BI112" s="187"/>
      <c r="BJ112" s="92"/>
      <c r="BK112" s="187"/>
      <c r="BL112" s="92"/>
      <c r="BM112" s="92"/>
    </row>
    <row r="113" spans="2:65" s="102" customFormat="1" ht="31.5" customHeight="1">
      <c r="B113" s="103"/>
      <c r="C113" s="231" t="s">
        <v>242</v>
      </c>
      <c r="D113" s="231" t="s">
        <v>221</v>
      </c>
      <c r="E113" s="232" t="s">
        <v>766</v>
      </c>
      <c r="F113" s="233" t="s">
        <v>1262</v>
      </c>
      <c r="G113" s="252" t="s">
        <v>271</v>
      </c>
      <c r="H113" s="235">
        <v>141</v>
      </c>
      <c r="I113" s="7"/>
      <c r="J113" s="236">
        <f t="shared" si="0"/>
        <v>0</v>
      </c>
      <c r="K113" s="237" t="s">
        <v>710</v>
      </c>
      <c r="L113" s="221"/>
      <c r="M113" s="238" t="s">
        <v>5</v>
      </c>
      <c r="N113" s="222" t="s">
        <v>42</v>
      </c>
      <c r="O113" s="104"/>
      <c r="P113" s="185">
        <f t="shared" si="1"/>
        <v>0</v>
      </c>
      <c r="Q113" s="185">
        <v>0</v>
      </c>
      <c r="R113" s="185">
        <f t="shared" si="2"/>
        <v>0</v>
      </c>
      <c r="S113" s="185">
        <v>0</v>
      </c>
      <c r="T113" s="186">
        <f t="shared" si="3"/>
        <v>0</v>
      </c>
      <c r="AR113" s="92" t="s">
        <v>328</v>
      </c>
      <c r="AT113" s="92" t="s">
        <v>221</v>
      </c>
      <c r="AU113" s="92" t="s">
        <v>81</v>
      </c>
      <c r="AY113" s="92" t="s">
        <v>159</v>
      </c>
      <c r="BE113" s="187">
        <f t="shared" si="4"/>
        <v>0</v>
      </c>
      <c r="BF113" s="187">
        <f t="shared" si="5"/>
        <v>0</v>
      </c>
      <c r="BG113" s="187">
        <f t="shared" si="6"/>
        <v>0</v>
      </c>
      <c r="BH113" s="187">
        <f t="shared" si="7"/>
        <v>0</v>
      </c>
      <c r="BI113" s="187">
        <f t="shared" si="8"/>
        <v>0</v>
      </c>
      <c r="BJ113" s="92" t="s">
        <v>79</v>
      </c>
      <c r="BK113" s="187">
        <f t="shared" si="9"/>
        <v>0</v>
      </c>
      <c r="BL113" s="92" t="s">
        <v>252</v>
      </c>
      <c r="BM113" s="92" t="s">
        <v>242</v>
      </c>
    </row>
    <row r="114" spans="2:65" s="153" customFormat="1" ht="31.5" customHeight="1">
      <c r="B114" s="103"/>
      <c r="C114" s="231"/>
      <c r="D114" s="231"/>
      <c r="E114" s="232"/>
      <c r="F114" s="233" t="s">
        <v>1246</v>
      </c>
      <c r="G114" s="252"/>
      <c r="H114" s="235"/>
      <c r="I114" s="276"/>
      <c r="J114" s="236"/>
      <c r="K114" s="237"/>
      <c r="L114" s="221"/>
      <c r="M114" s="238"/>
      <c r="N114" s="266"/>
      <c r="O114" s="267"/>
      <c r="P114" s="268"/>
      <c r="Q114" s="268"/>
      <c r="R114" s="268"/>
      <c r="S114" s="268"/>
      <c r="T114" s="186"/>
      <c r="AR114" s="92"/>
      <c r="AT114" s="92"/>
      <c r="AU114" s="92"/>
      <c r="AY114" s="92"/>
      <c r="BE114" s="187"/>
      <c r="BF114" s="187"/>
      <c r="BG114" s="187"/>
      <c r="BH114" s="187"/>
      <c r="BI114" s="187"/>
      <c r="BJ114" s="92"/>
      <c r="BK114" s="187"/>
      <c r="BL114" s="92"/>
      <c r="BM114" s="92"/>
    </row>
    <row r="115" spans="2:65" s="102" customFormat="1" ht="31.5" customHeight="1">
      <c r="B115" s="103"/>
      <c r="C115" s="231" t="s">
        <v>11</v>
      </c>
      <c r="D115" s="231" t="s">
        <v>221</v>
      </c>
      <c r="E115" s="232" t="s">
        <v>767</v>
      </c>
      <c r="F115" s="233" t="s">
        <v>1288</v>
      </c>
      <c r="G115" s="252" t="s">
        <v>271</v>
      </c>
      <c r="H115" s="235">
        <v>7</v>
      </c>
      <c r="I115" s="7"/>
      <c r="J115" s="236">
        <f t="shared" si="0"/>
        <v>0</v>
      </c>
      <c r="K115" s="237" t="s">
        <v>710</v>
      </c>
      <c r="L115" s="221"/>
      <c r="M115" s="238" t="s">
        <v>5</v>
      </c>
      <c r="N115" s="222" t="s">
        <v>42</v>
      </c>
      <c r="O115" s="104"/>
      <c r="P115" s="185">
        <f t="shared" si="1"/>
        <v>0</v>
      </c>
      <c r="Q115" s="185">
        <v>0</v>
      </c>
      <c r="R115" s="185">
        <f t="shared" si="2"/>
        <v>0</v>
      </c>
      <c r="S115" s="185">
        <v>0</v>
      </c>
      <c r="T115" s="186">
        <f t="shared" si="3"/>
        <v>0</v>
      </c>
      <c r="AR115" s="92" t="s">
        <v>328</v>
      </c>
      <c r="AT115" s="92" t="s">
        <v>221</v>
      </c>
      <c r="AU115" s="92" t="s">
        <v>81</v>
      </c>
      <c r="AY115" s="92" t="s">
        <v>159</v>
      </c>
      <c r="BE115" s="187">
        <f t="shared" si="4"/>
        <v>0</v>
      </c>
      <c r="BF115" s="187">
        <f t="shared" si="5"/>
        <v>0</v>
      </c>
      <c r="BG115" s="187">
        <f t="shared" si="6"/>
        <v>0</v>
      </c>
      <c r="BH115" s="187">
        <f t="shared" si="7"/>
        <v>0</v>
      </c>
      <c r="BI115" s="187">
        <f t="shared" si="8"/>
        <v>0</v>
      </c>
      <c r="BJ115" s="92" t="s">
        <v>79</v>
      </c>
      <c r="BK115" s="187">
        <f t="shared" si="9"/>
        <v>0</v>
      </c>
      <c r="BL115" s="92" t="s">
        <v>252</v>
      </c>
      <c r="BM115" s="92" t="s">
        <v>11</v>
      </c>
    </row>
    <row r="116" spans="2:65" s="153" customFormat="1" ht="31.5" customHeight="1">
      <c r="B116" s="103"/>
      <c r="C116" s="231"/>
      <c r="D116" s="231"/>
      <c r="E116" s="232"/>
      <c r="F116" s="233" t="s">
        <v>1246</v>
      </c>
      <c r="G116" s="252"/>
      <c r="H116" s="235"/>
      <c r="I116" s="276"/>
      <c r="J116" s="236"/>
      <c r="K116" s="237"/>
      <c r="L116" s="221"/>
      <c r="M116" s="238"/>
      <c r="N116" s="266"/>
      <c r="O116" s="267"/>
      <c r="P116" s="268"/>
      <c r="Q116" s="268"/>
      <c r="R116" s="268"/>
      <c r="S116" s="268"/>
      <c r="T116" s="186"/>
      <c r="AR116" s="92"/>
      <c r="AT116" s="92"/>
      <c r="AU116" s="92"/>
      <c r="AY116" s="92"/>
      <c r="BE116" s="187"/>
      <c r="BF116" s="187"/>
      <c r="BG116" s="187"/>
      <c r="BH116" s="187"/>
      <c r="BI116" s="187"/>
      <c r="BJ116" s="92"/>
      <c r="BK116" s="187"/>
      <c r="BL116" s="92"/>
      <c r="BM116" s="92"/>
    </row>
    <row r="117" spans="2:65" s="102" customFormat="1" ht="22.5" customHeight="1">
      <c r="B117" s="103"/>
      <c r="C117" s="231" t="s">
        <v>252</v>
      </c>
      <c r="D117" s="231" t="s">
        <v>221</v>
      </c>
      <c r="E117" s="232" t="s">
        <v>768</v>
      </c>
      <c r="F117" s="233" t="s">
        <v>1263</v>
      </c>
      <c r="G117" s="252" t="s">
        <v>271</v>
      </c>
      <c r="H117" s="235">
        <v>896</v>
      </c>
      <c r="I117" s="7"/>
      <c r="J117" s="236">
        <f t="shared" si="0"/>
        <v>0</v>
      </c>
      <c r="K117" s="237" t="s">
        <v>698</v>
      </c>
      <c r="L117" s="221"/>
      <c r="M117" s="238" t="s">
        <v>5</v>
      </c>
      <c r="N117" s="222" t="s">
        <v>42</v>
      </c>
      <c r="O117" s="104"/>
      <c r="P117" s="185">
        <f t="shared" si="1"/>
        <v>0</v>
      </c>
      <c r="Q117" s="185">
        <v>0</v>
      </c>
      <c r="R117" s="185">
        <f t="shared" si="2"/>
        <v>0</v>
      </c>
      <c r="S117" s="185">
        <v>0</v>
      </c>
      <c r="T117" s="186">
        <f t="shared" si="3"/>
        <v>0</v>
      </c>
      <c r="AR117" s="92" t="s">
        <v>328</v>
      </c>
      <c r="AT117" s="92" t="s">
        <v>221</v>
      </c>
      <c r="AU117" s="92" t="s">
        <v>81</v>
      </c>
      <c r="AY117" s="92" t="s">
        <v>159</v>
      </c>
      <c r="BE117" s="187">
        <f t="shared" si="4"/>
        <v>0</v>
      </c>
      <c r="BF117" s="187">
        <f t="shared" si="5"/>
        <v>0</v>
      </c>
      <c r="BG117" s="187">
        <f t="shared" si="6"/>
        <v>0</v>
      </c>
      <c r="BH117" s="187">
        <f t="shared" si="7"/>
        <v>0</v>
      </c>
      <c r="BI117" s="187">
        <f t="shared" si="8"/>
        <v>0</v>
      </c>
      <c r="BJ117" s="92" t="s">
        <v>79</v>
      </c>
      <c r="BK117" s="187">
        <f t="shared" si="9"/>
        <v>0</v>
      </c>
      <c r="BL117" s="92" t="s">
        <v>252</v>
      </c>
      <c r="BM117" s="92" t="s">
        <v>252</v>
      </c>
    </row>
    <row r="118" spans="2:65" s="153" customFormat="1" ht="22.5" customHeight="1">
      <c r="B118" s="103"/>
      <c r="C118" s="231"/>
      <c r="D118" s="231"/>
      <c r="E118" s="232"/>
      <c r="F118" s="233" t="s">
        <v>1246</v>
      </c>
      <c r="G118" s="252"/>
      <c r="H118" s="235"/>
      <c r="I118" s="276"/>
      <c r="J118" s="236"/>
      <c r="K118" s="237"/>
      <c r="L118" s="221"/>
      <c r="M118" s="238"/>
      <c r="N118" s="266"/>
      <c r="O118" s="267"/>
      <c r="P118" s="268"/>
      <c r="Q118" s="268"/>
      <c r="R118" s="268"/>
      <c r="S118" s="268"/>
      <c r="T118" s="186"/>
      <c r="AR118" s="92"/>
      <c r="AT118" s="92"/>
      <c r="AU118" s="92"/>
      <c r="AY118" s="92"/>
      <c r="BE118" s="187"/>
      <c r="BF118" s="187"/>
      <c r="BG118" s="187"/>
      <c r="BH118" s="187"/>
      <c r="BI118" s="187"/>
      <c r="BJ118" s="92"/>
      <c r="BK118" s="187"/>
      <c r="BL118" s="92"/>
      <c r="BM118" s="92"/>
    </row>
    <row r="119" spans="2:65" s="102" customFormat="1" ht="22.5" customHeight="1">
      <c r="B119" s="103"/>
      <c r="C119" s="231" t="s">
        <v>257</v>
      </c>
      <c r="D119" s="231" t="s">
        <v>221</v>
      </c>
      <c r="E119" s="232" t="s">
        <v>769</v>
      </c>
      <c r="F119" s="233" t="s">
        <v>1264</v>
      </c>
      <c r="G119" s="252" t="s">
        <v>271</v>
      </c>
      <c r="H119" s="235">
        <v>18</v>
      </c>
      <c r="I119" s="7"/>
      <c r="J119" s="236">
        <f t="shared" si="0"/>
        <v>0</v>
      </c>
      <c r="K119" s="237" t="s">
        <v>698</v>
      </c>
      <c r="L119" s="221"/>
      <c r="M119" s="238" t="s">
        <v>5</v>
      </c>
      <c r="N119" s="222" t="s">
        <v>42</v>
      </c>
      <c r="O119" s="104"/>
      <c r="P119" s="185">
        <f t="shared" si="1"/>
        <v>0</v>
      </c>
      <c r="Q119" s="185">
        <v>0</v>
      </c>
      <c r="R119" s="185">
        <f t="shared" si="2"/>
        <v>0</v>
      </c>
      <c r="S119" s="185">
        <v>0</v>
      </c>
      <c r="T119" s="186">
        <f t="shared" si="3"/>
        <v>0</v>
      </c>
      <c r="AR119" s="92" t="s">
        <v>328</v>
      </c>
      <c r="AT119" s="92" t="s">
        <v>221</v>
      </c>
      <c r="AU119" s="92" t="s">
        <v>81</v>
      </c>
      <c r="AY119" s="92" t="s">
        <v>159</v>
      </c>
      <c r="BE119" s="187">
        <f t="shared" si="4"/>
        <v>0</v>
      </c>
      <c r="BF119" s="187">
        <f t="shared" si="5"/>
        <v>0</v>
      </c>
      <c r="BG119" s="187">
        <f t="shared" si="6"/>
        <v>0</v>
      </c>
      <c r="BH119" s="187">
        <f t="shared" si="7"/>
        <v>0</v>
      </c>
      <c r="BI119" s="187">
        <f t="shared" si="8"/>
        <v>0</v>
      </c>
      <c r="BJ119" s="92" t="s">
        <v>79</v>
      </c>
      <c r="BK119" s="187">
        <f t="shared" si="9"/>
        <v>0</v>
      </c>
      <c r="BL119" s="92" t="s">
        <v>252</v>
      </c>
      <c r="BM119" s="92" t="s">
        <v>257</v>
      </c>
    </row>
    <row r="120" spans="2:65" s="153" customFormat="1" ht="22.5" customHeight="1">
      <c r="B120" s="103"/>
      <c r="C120" s="231"/>
      <c r="D120" s="231"/>
      <c r="E120" s="232"/>
      <c r="F120" s="233" t="s">
        <v>1245</v>
      </c>
      <c r="G120" s="252"/>
      <c r="H120" s="235"/>
      <c r="I120" s="276"/>
      <c r="J120" s="236"/>
      <c r="K120" s="237"/>
      <c r="L120" s="221"/>
      <c r="M120" s="238"/>
      <c r="N120" s="266"/>
      <c r="O120" s="267"/>
      <c r="P120" s="268"/>
      <c r="Q120" s="268"/>
      <c r="R120" s="268"/>
      <c r="S120" s="268"/>
      <c r="T120" s="186"/>
      <c r="AR120" s="92"/>
      <c r="AT120" s="92"/>
      <c r="AU120" s="92"/>
      <c r="AY120" s="92"/>
      <c r="BE120" s="187"/>
      <c r="BF120" s="187"/>
      <c r="BG120" s="187"/>
      <c r="BH120" s="187"/>
      <c r="BI120" s="187"/>
      <c r="BJ120" s="92"/>
      <c r="BK120" s="187"/>
      <c r="BL120" s="92"/>
      <c r="BM120" s="92"/>
    </row>
    <row r="121" spans="2:65" s="102" customFormat="1" ht="31.5" customHeight="1">
      <c r="B121" s="103"/>
      <c r="C121" s="239" t="s">
        <v>263</v>
      </c>
      <c r="D121" s="239" t="s">
        <v>162</v>
      </c>
      <c r="E121" s="240" t="s">
        <v>770</v>
      </c>
      <c r="F121" s="241" t="s">
        <v>1250</v>
      </c>
      <c r="G121" s="242" t="s">
        <v>510</v>
      </c>
      <c r="H121" s="243">
        <v>2</v>
      </c>
      <c r="I121" s="6"/>
      <c r="J121" s="244">
        <f t="shared" si="0"/>
        <v>0</v>
      </c>
      <c r="K121" s="241" t="s">
        <v>698</v>
      </c>
      <c r="L121" s="103"/>
      <c r="M121" s="245" t="s">
        <v>5</v>
      </c>
      <c r="N121" s="184" t="s">
        <v>42</v>
      </c>
      <c r="O121" s="104"/>
      <c r="P121" s="185">
        <f t="shared" si="1"/>
        <v>0</v>
      </c>
      <c r="Q121" s="185">
        <v>0</v>
      </c>
      <c r="R121" s="185">
        <f t="shared" si="2"/>
        <v>0</v>
      </c>
      <c r="S121" s="185">
        <v>0</v>
      </c>
      <c r="T121" s="186">
        <f t="shared" si="3"/>
        <v>0</v>
      </c>
      <c r="AR121" s="92" t="s">
        <v>252</v>
      </c>
      <c r="AT121" s="92" t="s">
        <v>162</v>
      </c>
      <c r="AU121" s="92" t="s">
        <v>81</v>
      </c>
      <c r="AY121" s="92" t="s">
        <v>159</v>
      </c>
      <c r="BE121" s="187">
        <f t="shared" si="4"/>
        <v>0</v>
      </c>
      <c r="BF121" s="187">
        <f t="shared" si="5"/>
        <v>0</v>
      </c>
      <c r="BG121" s="187">
        <f t="shared" si="6"/>
        <v>0</v>
      </c>
      <c r="BH121" s="187">
        <f t="shared" si="7"/>
        <v>0</v>
      </c>
      <c r="BI121" s="187">
        <f t="shared" si="8"/>
        <v>0</v>
      </c>
      <c r="BJ121" s="92" t="s">
        <v>79</v>
      </c>
      <c r="BK121" s="187">
        <f t="shared" si="9"/>
        <v>0</v>
      </c>
      <c r="BL121" s="92" t="s">
        <v>252</v>
      </c>
      <c r="BM121" s="92" t="s">
        <v>263</v>
      </c>
    </row>
    <row r="122" spans="2:65" s="153" customFormat="1" ht="31.5" customHeight="1">
      <c r="B122" s="103"/>
      <c r="C122" s="239"/>
      <c r="D122" s="239"/>
      <c r="E122" s="240"/>
      <c r="F122" s="241" t="s">
        <v>1245</v>
      </c>
      <c r="G122" s="242"/>
      <c r="H122" s="243"/>
      <c r="I122" s="276"/>
      <c r="J122" s="244"/>
      <c r="K122" s="241"/>
      <c r="L122" s="103"/>
      <c r="M122" s="245"/>
      <c r="N122" s="269"/>
      <c r="O122" s="267"/>
      <c r="P122" s="268"/>
      <c r="Q122" s="268"/>
      <c r="R122" s="268"/>
      <c r="S122" s="268"/>
      <c r="T122" s="186"/>
      <c r="AR122" s="92"/>
      <c r="AT122" s="92"/>
      <c r="AU122" s="92"/>
      <c r="AY122" s="92"/>
      <c r="BE122" s="187"/>
      <c r="BF122" s="187"/>
      <c r="BG122" s="187"/>
      <c r="BH122" s="187"/>
      <c r="BI122" s="187"/>
      <c r="BJ122" s="92"/>
      <c r="BK122" s="187"/>
      <c r="BL122" s="92"/>
      <c r="BM122" s="92"/>
    </row>
    <row r="123" spans="2:65" s="102" customFormat="1" ht="22.5" customHeight="1">
      <c r="B123" s="103"/>
      <c r="C123" s="239" t="s">
        <v>268</v>
      </c>
      <c r="D123" s="239" t="s">
        <v>162</v>
      </c>
      <c r="E123" s="240" t="s">
        <v>771</v>
      </c>
      <c r="F123" s="241" t="s">
        <v>1251</v>
      </c>
      <c r="G123" s="242" t="s">
        <v>510</v>
      </c>
      <c r="H123" s="243">
        <v>1</v>
      </c>
      <c r="I123" s="6"/>
      <c r="J123" s="244">
        <f t="shared" si="0"/>
        <v>0</v>
      </c>
      <c r="K123" s="241" t="s">
        <v>698</v>
      </c>
      <c r="L123" s="103"/>
      <c r="M123" s="245" t="s">
        <v>5</v>
      </c>
      <c r="N123" s="184" t="s">
        <v>42</v>
      </c>
      <c r="O123" s="104"/>
      <c r="P123" s="185">
        <f t="shared" si="1"/>
        <v>0</v>
      </c>
      <c r="Q123" s="185">
        <v>0</v>
      </c>
      <c r="R123" s="185">
        <f t="shared" si="2"/>
        <v>0</v>
      </c>
      <c r="S123" s="185">
        <v>0</v>
      </c>
      <c r="T123" s="186">
        <f t="shared" si="3"/>
        <v>0</v>
      </c>
      <c r="AR123" s="92" t="s">
        <v>252</v>
      </c>
      <c r="AT123" s="92" t="s">
        <v>162</v>
      </c>
      <c r="AU123" s="92" t="s">
        <v>81</v>
      </c>
      <c r="AY123" s="92" t="s">
        <v>159</v>
      </c>
      <c r="BE123" s="187">
        <f t="shared" si="4"/>
        <v>0</v>
      </c>
      <c r="BF123" s="187">
        <f t="shared" si="5"/>
        <v>0</v>
      </c>
      <c r="BG123" s="187">
        <f t="shared" si="6"/>
        <v>0</v>
      </c>
      <c r="BH123" s="187">
        <f t="shared" si="7"/>
        <v>0</v>
      </c>
      <c r="BI123" s="187">
        <f t="shared" si="8"/>
        <v>0</v>
      </c>
      <c r="BJ123" s="92" t="s">
        <v>79</v>
      </c>
      <c r="BK123" s="187">
        <f t="shared" si="9"/>
        <v>0</v>
      </c>
      <c r="BL123" s="92" t="s">
        <v>252</v>
      </c>
      <c r="BM123" s="92" t="s">
        <v>268</v>
      </c>
    </row>
    <row r="124" spans="2:65" s="153" customFormat="1" ht="22.5" customHeight="1">
      <c r="B124" s="103"/>
      <c r="C124" s="239"/>
      <c r="D124" s="239"/>
      <c r="E124" s="240"/>
      <c r="F124" s="241" t="s">
        <v>1245</v>
      </c>
      <c r="G124" s="242"/>
      <c r="H124" s="243"/>
      <c r="I124" s="276"/>
      <c r="J124" s="244"/>
      <c r="K124" s="241"/>
      <c r="L124" s="103"/>
      <c r="M124" s="245"/>
      <c r="N124" s="269"/>
      <c r="O124" s="267"/>
      <c r="P124" s="268"/>
      <c r="Q124" s="268"/>
      <c r="R124" s="268"/>
      <c r="S124" s="268"/>
      <c r="T124" s="186"/>
      <c r="AR124" s="92"/>
      <c r="AT124" s="92"/>
      <c r="AU124" s="92"/>
      <c r="AY124" s="92"/>
      <c r="BE124" s="187"/>
      <c r="BF124" s="187"/>
      <c r="BG124" s="187"/>
      <c r="BH124" s="187"/>
      <c r="BI124" s="187"/>
      <c r="BJ124" s="92"/>
      <c r="BK124" s="187"/>
      <c r="BL124" s="92"/>
      <c r="BM124" s="92"/>
    </row>
    <row r="125" spans="2:65" s="102" customFormat="1" ht="22.5" customHeight="1">
      <c r="B125" s="103"/>
      <c r="C125" s="239" t="s">
        <v>276</v>
      </c>
      <c r="D125" s="239" t="s">
        <v>162</v>
      </c>
      <c r="E125" s="240" t="s">
        <v>772</v>
      </c>
      <c r="F125" s="241" t="s">
        <v>1252</v>
      </c>
      <c r="G125" s="242" t="s">
        <v>510</v>
      </c>
      <c r="H125" s="243">
        <v>1</v>
      </c>
      <c r="I125" s="6"/>
      <c r="J125" s="244">
        <f t="shared" si="0"/>
        <v>0</v>
      </c>
      <c r="K125" s="241" t="s">
        <v>698</v>
      </c>
      <c r="L125" s="103"/>
      <c r="M125" s="245" t="s">
        <v>5</v>
      </c>
      <c r="N125" s="184" t="s">
        <v>42</v>
      </c>
      <c r="O125" s="104"/>
      <c r="P125" s="185">
        <f t="shared" si="1"/>
        <v>0</v>
      </c>
      <c r="Q125" s="185">
        <v>0</v>
      </c>
      <c r="R125" s="185">
        <f t="shared" si="2"/>
        <v>0</v>
      </c>
      <c r="S125" s="185">
        <v>0</v>
      </c>
      <c r="T125" s="186">
        <f t="shared" si="3"/>
        <v>0</v>
      </c>
      <c r="AR125" s="92" t="s">
        <v>252</v>
      </c>
      <c r="AT125" s="92" t="s">
        <v>162</v>
      </c>
      <c r="AU125" s="92" t="s">
        <v>81</v>
      </c>
      <c r="AY125" s="92" t="s">
        <v>159</v>
      </c>
      <c r="BE125" s="187">
        <f t="shared" si="4"/>
        <v>0</v>
      </c>
      <c r="BF125" s="187">
        <f t="shared" si="5"/>
        <v>0</v>
      </c>
      <c r="BG125" s="187">
        <f t="shared" si="6"/>
        <v>0</v>
      </c>
      <c r="BH125" s="187">
        <f t="shared" si="7"/>
        <v>0</v>
      </c>
      <c r="BI125" s="187">
        <f t="shared" si="8"/>
        <v>0</v>
      </c>
      <c r="BJ125" s="92" t="s">
        <v>79</v>
      </c>
      <c r="BK125" s="187">
        <f t="shared" si="9"/>
        <v>0</v>
      </c>
      <c r="BL125" s="92" t="s">
        <v>252</v>
      </c>
      <c r="BM125" s="92" t="s">
        <v>276</v>
      </c>
    </row>
    <row r="126" spans="2:65" s="153" customFormat="1" ht="22.5" customHeight="1">
      <c r="B126" s="103"/>
      <c r="C126" s="239"/>
      <c r="D126" s="239"/>
      <c r="E126" s="240"/>
      <c r="F126" s="241" t="s">
        <v>1245</v>
      </c>
      <c r="G126" s="242"/>
      <c r="H126" s="243"/>
      <c r="I126" s="276"/>
      <c r="J126" s="244"/>
      <c r="K126" s="241"/>
      <c r="L126" s="103"/>
      <c r="M126" s="245"/>
      <c r="N126" s="269"/>
      <c r="O126" s="267"/>
      <c r="P126" s="268"/>
      <c r="Q126" s="268"/>
      <c r="R126" s="268"/>
      <c r="S126" s="268"/>
      <c r="T126" s="186"/>
      <c r="AR126" s="92"/>
      <c r="AT126" s="92"/>
      <c r="AU126" s="92"/>
      <c r="AY126" s="92"/>
      <c r="BE126" s="187"/>
      <c r="BF126" s="187"/>
      <c r="BG126" s="187"/>
      <c r="BH126" s="187"/>
      <c r="BI126" s="187"/>
      <c r="BJ126" s="92"/>
      <c r="BK126" s="187"/>
      <c r="BL126" s="92"/>
      <c r="BM126" s="92"/>
    </row>
    <row r="127" spans="2:65" s="102" customFormat="1" ht="22.5" customHeight="1">
      <c r="B127" s="103"/>
      <c r="C127" s="239" t="s">
        <v>10</v>
      </c>
      <c r="D127" s="239" t="s">
        <v>162</v>
      </c>
      <c r="E127" s="240" t="s">
        <v>773</v>
      </c>
      <c r="F127" s="241" t="s">
        <v>1265</v>
      </c>
      <c r="G127" s="242" t="s">
        <v>510</v>
      </c>
      <c r="H127" s="243">
        <v>1</v>
      </c>
      <c r="I127" s="6"/>
      <c r="J127" s="244">
        <f t="shared" si="0"/>
        <v>0</v>
      </c>
      <c r="K127" s="241" t="s">
        <v>698</v>
      </c>
      <c r="L127" s="103"/>
      <c r="M127" s="245" t="s">
        <v>5</v>
      </c>
      <c r="N127" s="184" t="s">
        <v>42</v>
      </c>
      <c r="O127" s="104"/>
      <c r="P127" s="185">
        <f t="shared" si="1"/>
        <v>0</v>
      </c>
      <c r="Q127" s="185">
        <v>0</v>
      </c>
      <c r="R127" s="185">
        <f t="shared" si="2"/>
        <v>0</v>
      </c>
      <c r="S127" s="185">
        <v>0</v>
      </c>
      <c r="T127" s="186">
        <f t="shared" si="3"/>
        <v>0</v>
      </c>
      <c r="AR127" s="92" t="s">
        <v>252</v>
      </c>
      <c r="AT127" s="92" t="s">
        <v>162</v>
      </c>
      <c r="AU127" s="92" t="s">
        <v>81</v>
      </c>
      <c r="AY127" s="92" t="s">
        <v>159</v>
      </c>
      <c r="BE127" s="187">
        <f t="shared" si="4"/>
        <v>0</v>
      </c>
      <c r="BF127" s="187">
        <f t="shared" si="5"/>
        <v>0</v>
      </c>
      <c r="BG127" s="187">
        <f t="shared" si="6"/>
        <v>0</v>
      </c>
      <c r="BH127" s="187">
        <f t="shared" si="7"/>
        <v>0</v>
      </c>
      <c r="BI127" s="187">
        <f t="shared" si="8"/>
        <v>0</v>
      </c>
      <c r="BJ127" s="92" t="s">
        <v>79</v>
      </c>
      <c r="BK127" s="187">
        <f t="shared" si="9"/>
        <v>0</v>
      </c>
      <c r="BL127" s="92" t="s">
        <v>252</v>
      </c>
      <c r="BM127" s="92" t="s">
        <v>10</v>
      </c>
    </row>
    <row r="128" spans="2:65" s="153" customFormat="1" ht="22.5" customHeight="1">
      <c r="B128" s="103"/>
      <c r="C128" s="239"/>
      <c r="D128" s="239"/>
      <c r="E128" s="240"/>
      <c r="F128" s="241" t="s">
        <v>1246</v>
      </c>
      <c r="G128" s="242"/>
      <c r="H128" s="243"/>
      <c r="I128" s="276"/>
      <c r="J128" s="244"/>
      <c r="K128" s="241"/>
      <c r="L128" s="103"/>
      <c r="M128" s="245"/>
      <c r="N128" s="269"/>
      <c r="O128" s="267"/>
      <c r="P128" s="268"/>
      <c r="Q128" s="268"/>
      <c r="R128" s="268"/>
      <c r="S128" s="268"/>
      <c r="T128" s="186"/>
      <c r="AR128" s="92"/>
      <c r="AT128" s="92"/>
      <c r="AU128" s="92"/>
      <c r="AY128" s="92"/>
      <c r="BE128" s="187"/>
      <c r="BF128" s="187"/>
      <c r="BG128" s="187"/>
      <c r="BH128" s="187"/>
      <c r="BI128" s="187"/>
      <c r="BJ128" s="92"/>
      <c r="BK128" s="187"/>
      <c r="BL128" s="92"/>
      <c r="BM128" s="92"/>
    </row>
    <row r="129" spans="2:65" s="102" customFormat="1" ht="22.5" customHeight="1">
      <c r="B129" s="103"/>
      <c r="C129" s="239" t="s">
        <v>284</v>
      </c>
      <c r="D129" s="239" t="s">
        <v>162</v>
      </c>
      <c r="E129" s="240" t="s">
        <v>774</v>
      </c>
      <c r="F129" s="241" t="s">
        <v>1266</v>
      </c>
      <c r="G129" s="242" t="s">
        <v>510</v>
      </c>
      <c r="H129" s="243">
        <v>1</v>
      </c>
      <c r="I129" s="6"/>
      <c r="J129" s="244">
        <f t="shared" si="0"/>
        <v>0</v>
      </c>
      <c r="K129" s="241" t="s">
        <v>698</v>
      </c>
      <c r="L129" s="103"/>
      <c r="M129" s="245" t="s">
        <v>5</v>
      </c>
      <c r="N129" s="184" t="s">
        <v>42</v>
      </c>
      <c r="O129" s="104"/>
      <c r="P129" s="185">
        <f t="shared" si="1"/>
        <v>0</v>
      </c>
      <c r="Q129" s="185">
        <v>0</v>
      </c>
      <c r="R129" s="185">
        <f t="shared" si="2"/>
        <v>0</v>
      </c>
      <c r="S129" s="185">
        <v>0</v>
      </c>
      <c r="T129" s="186">
        <f t="shared" si="3"/>
        <v>0</v>
      </c>
      <c r="AR129" s="92" t="s">
        <v>252</v>
      </c>
      <c r="AT129" s="92" t="s">
        <v>162</v>
      </c>
      <c r="AU129" s="92" t="s">
        <v>81</v>
      </c>
      <c r="AY129" s="92" t="s">
        <v>159</v>
      </c>
      <c r="BE129" s="187">
        <f t="shared" si="4"/>
        <v>0</v>
      </c>
      <c r="BF129" s="187">
        <f t="shared" si="5"/>
        <v>0</v>
      </c>
      <c r="BG129" s="187">
        <f t="shared" si="6"/>
        <v>0</v>
      </c>
      <c r="BH129" s="187">
        <f t="shared" si="7"/>
        <v>0</v>
      </c>
      <c r="BI129" s="187">
        <f t="shared" si="8"/>
        <v>0</v>
      </c>
      <c r="BJ129" s="92" t="s">
        <v>79</v>
      </c>
      <c r="BK129" s="187">
        <f t="shared" si="9"/>
        <v>0</v>
      </c>
      <c r="BL129" s="92" t="s">
        <v>252</v>
      </c>
      <c r="BM129" s="92" t="s">
        <v>284</v>
      </c>
    </row>
    <row r="130" spans="2:65" s="153" customFormat="1" ht="22.5" customHeight="1">
      <c r="B130" s="103"/>
      <c r="C130" s="239"/>
      <c r="D130" s="239"/>
      <c r="E130" s="240"/>
      <c r="F130" s="241" t="s">
        <v>1246</v>
      </c>
      <c r="G130" s="242"/>
      <c r="H130" s="243"/>
      <c r="I130" s="276"/>
      <c r="J130" s="244"/>
      <c r="K130" s="241"/>
      <c r="L130" s="103"/>
      <c r="M130" s="245"/>
      <c r="N130" s="269"/>
      <c r="O130" s="267"/>
      <c r="P130" s="268"/>
      <c r="Q130" s="268"/>
      <c r="R130" s="268"/>
      <c r="S130" s="268"/>
      <c r="T130" s="186"/>
      <c r="AR130" s="92"/>
      <c r="AT130" s="92"/>
      <c r="AU130" s="92"/>
      <c r="AY130" s="92"/>
      <c r="BE130" s="187"/>
      <c r="BF130" s="187"/>
      <c r="BG130" s="187"/>
      <c r="BH130" s="187"/>
      <c r="BI130" s="187"/>
      <c r="BJ130" s="92"/>
      <c r="BK130" s="187"/>
      <c r="BL130" s="92"/>
      <c r="BM130" s="92"/>
    </row>
    <row r="131" spans="2:65" s="102" customFormat="1" ht="31.5" customHeight="1">
      <c r="B131" s="103"/>
      <c r="C131" s="239" t="s">
        <v>290</v>
      </c>
      <c r="D131" s="239" t="s">
        <v>162</v>
      </c>
      <c r="E131" s="240" t="s">
        <v>775</v>
      </c>
      <c r="F131" s="241" t="s">
        <v>1267</v>
      </c>
      <c r="G131" s="242" t="s">
        <v>510</v>
      </c>
      <c r="H131" s="243">
        <v>2</v>
      </c>
      <c r="I131" s="6"/>
      <c r="J131" s="244">
        <f t="shared" si="0"/>
        <v>0</v>
      </c>
      <c r="K131" s="241" t="s">
        <v>698</v>
      </c>
      <c r="L131" s="103"/>
      <c r="M131" s="245" t="s">
        <v>5</v>
      </c>
      <c r="N131" s="184" t="s">
        <v>42</v>
      </c>
      <c r="O131" s="104"/>
      <c r="P131" s="185">
        <f t="shared" si="1"/>
        <v>0</v>
      </c>
      <c r="Q131" s="185">
        <v>0</v>
      </c>
      <c r="R131" s="185">
        <f t="shared" si="2"/>
        <v>0</v>
      </c>
      <c r="S131" s="185">
        <v>0</v>
      </c>
      <c r="T131" s="186">
        <f t="shared" si="3"/>
        <v>0</v>
      </c>
      <c r="AR131" s="92" t="s">
        <v>252</v>
      </c>
      <c r="AT131" s="92" t="s">
        <v>162</v>
      </c>
      <c r="AU131" s="92" t="s">
        <v>81</v>
      </c>
      <c r="AY131" s="92" t="s">
        <v>159</v>
      </c>
      <c r="BE131" s="187">
        <f t="shared" si="4"/>
        <v>0</v>
      </c>
      <c r="BF131" s="187">
        <f t="shared" si="5"/>
        <v>0</v>
      </c>
      <c r="BG131" s="187">
        <f t="shared" si="6"/>
        <v>0</v>
      </c>
      <c r="BH131" s="187">
        <f t="shared" si="7"/>
        <v>0</v>
      </c>
      <c r="BI131" s="187">
        <f t="shared" si="8"/>
        <v>0</v>
      </c>
      <c r="BJ131" s="92" t="s">
        <v>79</v>
      </c>
      <c r="BK131" s="187">
        <f t="shared" si="9"/>
        <v>0</v>
      </c>
      <c r="BL131" s="92" t="s">
        <v>252</v>
      </c>
      <c r="BM131" s="92" t="s">
        <v>290</v>
      </c>
    </row>
    <row r="132" spans="2:65" s="153" customFormat="1" ht="31.5" customHeight="1">
      <c r="B132" s="103"/>
      <c r="C132" s="239"/>
      <c r="D132" s="239"/>
      <c r="E132" s="240"/>
      <c r="F132" s="241" t="s">
        <v>1246</v>
      </c>
      <c r="G132" s="242"/>
      <c r="H132" s="243"/>
      <c r="I132" s="276"/>
      <c r="J132" s="244"/>
      <c r="K132" s="241"/>
      <c r="L132" s="103"/>
      <c r="M132" s="245"/>
      <c r="N132" s="269"/>
      <c r="O132" s="267"/>
      <c r="P132" s="268"/>
      <c r="Q132" s="268"/>
      <c r="R132" s="268"/>
      <c r="S132" s="268"/>
      <c r="T132" s="186"/>
      <c r="AR132" s="92"/>
      <c r="AT132" s="92"/>
      <c r="AU132" s="92"/>
      <c r="AY132" s="92"/>
      <c r="BE132" s="187"/>
      <c r="BF132" s="187"/>
      <c r="BG132" s="187"/>
      <c r="BH132" s="187"/>
      <c r="BI132" s="187"/>
      <c r="BJ132" s="92"/>
      <c r="BK132" s="187"/>
      <c r="BL132" s="92"/>
      <c r="BM132" s="92"/>
    </row>
    <row r="133" spans="2:65" s="102" customFormat="1" ht="31.5" customHeight="1">
      <c r="B133" s="103"/>
      <c r="C133" s="239" t="s">
        <v>298</v>
      </c>
      <c r="D133" s="239" t="s">
        <v>162</v>
      </c>
      <c r="E133" s="240" t="s">
        <v>776</v>
      </c>
      <c r="F133" s="241" t="s">
        <v>1268</v>
      </c>
      <c r="G133" s="242" t="s">
        <v>510</v>
      </c>
      <c r="H133" s="243">
        <v>1</v>
      </c>
      <c r="I133" s="6"/>
      <c r="J133" s="244">
        <f t="shared" si="0"/>
        <v>0</v>
      </c>
      <c r="K133" s="241" t="s">
        <v>698</v>
      </c>
      <c r="L133" s="103"/>
      <c r="M133" s="245" t="s">
        <v>5</v>
      </c>
      <c r="N133" s="184" t="s">
        <v>42</v>
      </c>
      <c r="O133" s="104"/>
      <c r="P133" s="185">
        <f t="shared" si="1"/>
        <v>0</v>
      </c>
      <c r="Q133" s="185">
        <v>0</v>
      </c>
      <c r="R133" s="185">
        <f t="shared" si="2"/>
        <v>0</v>
      </c>
      <c r="S133" s="185">
        <v>0</v>
      </c>
      <c r="T133" s="186">
        <f t="shared" si="3"/>
        <v>0</v>
      </c>
      <c r="AR133" s="92" t="s">
        <v>252</v>
      </c>
      <c r="AT133" s="92" t="s">
        <v>162</v>
      </c>
      <c r="AU133" s="92" t="s">
        <v>81</v>
      </c>
      <c r="AY133" s="92" t="s">
        <v>159</v>
      </c>
      <c r="BE133" s="187">
        <f t="shared" si="4"/>
        <v>0</v>
      </c>
      <c r="BF133" s="187">
        <f t="shared" si="5"/>
        <v>0</v>
      </c>
      <c r="BG133" s="187">
        <f t="shared" si="6"/>
        <v>0</v>
      </c>
      <c r="BH133" s="187">
        <f t="shared" si="7"/>
        <v>0</v>
      </c>
      <c r="BI133" s="187">
        <f t="shared" si="8"/>
        <v>0</v>
      </c>
      <c r="BJ133" s="92" t="s">
        <v>79</v>
      </c>
      <c r="BK133" s="187">
        <f t="shared" si="9"/>
        <v>0</v>
      </c>
      <c r="BL133" s="92" t="s">
        <v>252</v>
      </c>
      <c r="BM133" s="92" t="s">
        <v>298</v>
      </c>
    </row>
    <row r="134" spans="2:65" s="153" customFormat="1" ht="31.5" customHeight="1">
      <c r="B134" s="103"/>
      <c r="C134" s="239"/>
      <c r="D134" s="239"/>
      <c r="E134" s="240"/>
      <c r="F134" s="241" t="s">
        <v>1246</v>
      </c>
      <c r="G134" s="242"/>
      <c r="H134" s="243"/>
      <c r="I134" s="276"/>
      <c r="J134" s="244"/>
      <c r="K134" s="241"/>
      <c r="L134" s="103"/>
      <c r="M134" s="245"/>
      <c r="N134" s="269"/>
      <c r="O134" s="267"/>
      <c r="P134" s="268"/>
      <c r="Q134" s="268"/>
      <c r="R134" s="268"/>
      <c r="S134" s="268"/>
      <c r="T134" s="186"/>
      <c r="AR134" s="92"/>
      <c r="AT134" s="92"/>
      <c r="AU134" s="92"/>
      <c r="AY134" s="92"/>
      <c r="BE134" s="187"/>
      <c r="BF134" s="187"/>
      <c r="BG134" s="187"/>
      <c r="BH134" s="187"/>
      <c r="BI134" s="187"/>
      <c r="BJ134" s="92"/>
      <c r="BK134" s="187"/>
      <c r="BL134" s="92"/>
      <c r="BM134" s="92"/>
    </row>
    <row r="135" spans="2:65" s="102" customFormat="1" ht="31.5" customHeight="1">
      <c r="B135" s="103"/>
      <c r="C135" s="239" t="s">
        <v>302</v>
      </c>
      <c r="D135" s="239" t="s">
        <v>162</v>
      </c>
      <c r="E135" s="240" t="s">
        <v>777</v>
      </c>
      <c r="F135" s="241" t="s">
        <v>1269</v>
      </c>
      <c r="G135" s="242" t="s">
        <v>510</v>
      </c>
      <c r="H135" s="243">
        <v>23</v>
      </c>
      <c r="I135" s="6"/>
      <c r="J135" s="244">
        <f t="shared" si="0"/>
        <v>0</v>
      </c>
      <c r="K135" s="241" t="s">
        <v>710</v>
      </c>
      <c r="L135" s="103"/>
      <c r="M135" s="245" t="s">
        <v>5</v>
      </c>
      <c r="N135" s="184" t="s">
        <v>42</v>
      </c>
      <c r="O135" s="104"/>
      <c r="P135" s="185">
        <f t="shared" si="1"/>
        <v>0</v>
      </c>
      <c r="Q135" s="185">
        <v>0</v>
      </c>
      <c r="R135" s="185">
        <f t="shared" si="2"/>
        <v>0</v>
      </c>
      <c r="S135" s="185">
        <v>0</v>
      </c>
      <c r="T135" s="186">
        <f t="shared" si="3"/>
        <v>0</v>
      </c>
      <c r="AR135" s="92" t="s">
        <v>252</v>
      </c>
      <c r="AT135" s="92" t="s">
        <v>162</v>
      </c>
      <c r="AU135" s="92" t="s">
        <v>81</v>
      </c>
      <c r="AY135" s="92" t="s">
        <v>159</v>
      </c>
      <c r="BE135" s="187">
        <f t="shared" si="4"/>
        <v>0</v>
      </c>
      <c r="BF135" s="187">
        <f t="shared" si="5"/>
        <v>0</v>
      </c>
      <c r="BG135" s="187">
        <f t="shared" si="6"/>
        <v>0</v>
      </c>
      <c r="BH135" s="187">
        <f t="shared" si="7"/>
        <v>0</v>
      </c>
      <c r="BI135" s="187">
        <f t="shared" si="8"/>
        <v>0</v>
      </c>
      <c r="BJ135" s="92" t="s">
        <v>79</v>
      </c>
      <c r="BK135" s="187">
        <f t="shared" si="9"/>
        <v>0</v>
      </c>
      <c r="BL135" s="92" t="s">
        <v>252</v>
      </c>
      <c r="BM135" s="92" t="s">
        <v>302</v>
      </c>
    </row>
    <row r="136" spans="2:65" s="153" customFormat="1" ht="31.5" customHeight="1">
      <c r="B136" s="103"/>
      <c r="C136" s="239"/>
      <c r="D136" s="239"/>
      <c r="E136" s="240"/>
      <c r="F136" s="241" t="s">
        <v>1246</v>
      </c>
      <c r="G136" s="242"/>
      <c r="H136" s="243"/>
      <c r="I136" s="276"/>
      <c r="J136" s="244"/>
      <c r="K136" s="241"/>
      <c r="L136" s="103"/>
      <c r="M136" s="245"/>
      <c r="N136" s="269"/>
      <c r="O136" s="267"/>
      <c r="P136" s="268"/>
      <c r="Q136" s="268"/>
      <c r="R136" s="268"/>
      <c r="S136" s="268"/>
      <c r="T136" s="186"/>
      <c r="AR136" s="92"/>
      <c r="AT136" s="92"/>
      <c r="AU136" s="92"/>
      <c r="AY136" s="92"/>
      <c r="BE136" s="187"/>
      <c r="BF136" s="187"/>
      <c r="BG136" s="187"/>
      <c r="BH136" s="187"/>
      <c r="BI136" s="187"/>
      <c r="BJ136" s="92"/>
      <c r="BK136" s="187"/>
      <c r="BL136" s="92"/>
      <c r="BM136" s="92"/>
    </row>
    <row r="137" spans="2:65" s="102" customFormat="1" ht="31.5" customHeight="1">
      <c r="B137" s="103"/>
      <c r="C137" s="239" t="s">
        <v>307</v>
      </c>
      <c r="D137" s="239" t="s">
        <v>162</v>
      </c>
      <c r="E137" s="240" t="s">
        <v>778</v>
      </c>
      <c r="F137" s="241" t="s">
        <v>1270</v>
      </c>
      <c r="G137" s="242" t="s">
        <v>510</v>
      </c>
      <c r="H137" s="243">
        <v>23</v>
      </c>
      <c r="I137" s="6"/>
      <c r="J137" s="244">
        <f t="shared" si="0"/>
        <v>0</v>
      </c>
      <c r="K137" s="241" t="s">
        <v>710</v>
      </c>
      <c r="L137" s="103"/>
      <c r="M137" s="245" t="s">
        <v>5</v>
      </c>
      <c r="N137" s="184" t="s">
        <v>42</v>
      </c>
      <c r="O137" s="104"/>
      <c r="P137" s="185">
        <f t="shared" si="1"/>
        <v>0</v>
      </c>
      <c r="Q137" s="185">
        <v>0</v>
      </c>
      <c r="R137" s="185">
        <f t="shared" si="2"/>
        <v>0</v>
      </c>
      <c r="S137" s="185">
        <v>0</v>
      </c>
      <c r="T137" s="186">
        <f t="shared" si="3"/>
        <v>0</v>
      </c>
      <c r="AR137" s="92" t="s">
        <v>252</v>
      </c>
      <c r="AT137" s="92" t="s">
        <v>162</v>
      </c>
      <c r="AU137" s="92" t="s">
        <v>81</v>
      </c>
      <c r="AY137" s="92" t="s">
        <v>159</v>
      </c>
      <c r="BE137" s="187">
        <f t="shared" si="4"/>
        <v>0</v>
      </c>
      <c r="BF137" s="187">
        <f t="shared" si="5"/>
        <v>0</v>
      </c>
      <c r="BG137" s="187">
        <f t="shared" si="6"/>
        <v>0</v>
      </c>
      <c r="BH137" s="187">
        <f t="shared" si="7"/>
        <v>0</v>
      </c>
      <c r="BI137" s="187">
        <f t="shared" si="8"/>
        <v>0</v>
      </c>
      <c r="BJ137" s="92" t="s">
        <v>79</v>
      </c>
      <c r="BK137" s="187">
        <f t="shared" si="9"/>
        <v>0</v>
      </c>
      <c r="BL137" s="92" t="s">
        <v>252</v>
      </c>
      <c r="BM137" s="92" t="s">
        <v>307</v>
      </c>
    </row>
    <row r="138" spans="2:65" s="153" customFormat="1" ht="31.5" customHeight="1">
      <c r="B138" s="103"/>
      <c r="C138" s="239"/>
      <c r="D138" s="239"/>
      <c r="E138" s="240"/>
      <c r="F138" s="241" t="s">
        <v>1246</v>
      </c>
      <c r="G138" s="242"/>
      <c r="H138" s="243"/>
      <c r="I138" s="276"/>
      <c r="J138" s="244"/>
      <c r="K138" s="241"/>
      <c r="L138" s="103"/>
      <c r="M138" s="245"/>
      <c r="N138" s="269"/>
      <c r="O138" s="267"/>
      <c r="P138" s="268"/>
      <c r="Q138" s="268"/>
      <c r="R138" s="268"/>
      <c r="S138" s="268"/>
      <c r="T138" s="186"/>
      <c r="AR138" s="92"/>
      <c r="AT138" s="92"/>
      <c r="AU138" s="92"/>
      <c r="AY138" s="92"/>
      <c r="BE138" s="187"/>
      <c r="BF138" s="187"/>
      <c r="BG138" s="187"/>
      <c r="BH138" s="187"/>
      <c r="BI138" s="187"/>
      <c r="BJ138" s="92"/>
      <c r="BK138" s="187"/>
      <c r="BL138" s="92"/>
      <c r="BM138" s="92"/>
    </row>
    <row r="139" spans="2:65" s="102" customFormat="1" ht="31.5" customHeight="1">
      <c r="B139" s="103"/>
      <c r="C139" s="239" t="s">
        <v>311</v>
      </c>
      <c r="D139" s="239" t="s">
        <v>162</v>
      </c>
      <c r="E139" s="240" t="s">
        <v>779</v>
      </c>
      <c r="F139" s="241" t="s">
        <v>1271</v>
      </c>
      <c r="G139" s="242" t="s">
        <v>271</v>
      </c>
      <c r="H139" s="243">
        <v>141</v>
      </c>
      <c r="I139" s="6"/>
      <c r="J139" s="244">
        <f t="shared" si="0"/>
        <v>0</v>
      </c>
      <c r="K139" s="241" t="s">
        <v>710</v>
      </c>
      <c r="L139" s="103"/>
      <c r="M139" s="245" t="s">
        <v>5</v>
      </c>
      <c r="N139" s="184" t="s">
        <v>42</v>
      </c>
      <c r="O139" s="104"/>
      <c r="P139" s="185">
        <f t="shared" si="1"/>
        <v>0</v>
      </c>
      <c r="Q139" s="185">
        <v>0</v>
      </c>
      <c r="R139" s="185">
        <f t="shared" si="2"/>
        <v>0</v>
      </c>
      <c r="S139" s="185">
        <v>0</v>
      </c>
      <c r="T139" s="186">
        <f t="shared" si="3"/>
        <v>0</v>
      </c>
      <c r="AR139" s="92" t="s">
        <v>252</v>
      </c>
      <c r="AT139" s="92" t="s">
        <v>162</v>
      </c>
      <c r="AU139" s="92" t="s">
        <v>81</v>
      </c>
      <c r="AY139" s="92" t="s">
        <v>159</v>
      </c>
      <c r="BE139" s="187">
        <f t="shared" si="4"/>
        <v>0</v>
      </c>
      <c r="BF139" s="187">
        <f t="shared" si="5"/>
        <v>0</v>
      </c>
      <c r="BG139" s="187">
        <f t="shared" si="6"/>
        <v>0</v>
      </c>
      <c r="BH139" s="187">
        <f t="shared" si="7"/>
        <v>0</v>
      </c>
      <c r="BI139" s="187">
        <f t="shared" si="8"/>
        <v>0</v>
      </c>
      <c r="BJ139" s="92" t="s">
        <v>79</v>
      </c>
      <c r="BK139" s="187">
        <f t="shared" si="9"/>
        <v>0</v>
      </c>
      <c r="BL139" s="92" t="s">
        <v>252</v>
      </c>
      <c r="BM139" s="92" t="s">
        <v>311</v>
      </c>
    </row>
    <row r="140" spans="2:65" s="153" customFormat="1" ht="31.5" customHeight="1">
      <c r="B140" s="103"/>
      <c r="C140" s="239"/>
      <c r="D140" s="239"/>
      <c r="E140" s="240"/>
      <c r="F140" s="241" t="s">
        <v>1246</v>
      </c>
      <c r="G140" s="242"/>
      <c r="H140" s="243"/>
      <c r="I140" s="276"/>
      <c r="J140" s="244"/>
      <c r="K140" s="241"/>
      <c r="L140" s="103"/>
      <c r="M140" s="245"/>
      <c r="N140" s="269"/>
      <c r="O140" s="267"/>
      <c r="P140" s="268"/>
      <c r="Q140" s="268"/>
      <c r="R140" s="268"/>
      <c r="S140" s="268"/>
      <c r="T140" s="186"/>
      <c r="AR140" s="92"/>
      <c r="AT140" s="92"/>
      <c r="AU140" s="92"/>
      <c r="AY140" s="92"/>
      <c r="BE140" s="187"/>
      <c r="BF140" s="187"/>
      <c r="BG140" s="187"/>
      <c r="BH140" s="187"/>
      <c r="BI140" s="187"/>
      <c r="BJ140" s="92"/>
      <c r="BK140" s="187"/>
      <c r="BL140" s="92"/>
      <c r="BM140" s="92"/>
    </row>
    <row r="141" spans="2:65" s="102" customFormat="1" ht="31.5" customHeight="1">
      <c r="B141" s="103"/>
      <c r="C141" s="239" t="s">
        <v>316</v>
      </c>
      <c r="D141" s="239" t="s">
        <v>162</v>
      </c>
      <c r="E141" s="240" t="s">
        <v>780</v>
      </c>
      <c r="F141" s="241" t="s">
        <v>1272</v>
      </c>
      <c r="G141" s="242" t="s">
        <v>271</v>
      </c>
      <c r="H141" s="243">
        <v>7</v>
      </c>
      <c r="I141" s="6"/>
      <c r="J141" s="244">
        <f t="shared" si="0"/>
        <v>0</v>
      </c>
      <c r="K141" s="241" t="s">
        <v>710</v>
      </c>
      <c r="L141" s="103"/>
      <c r="M141" s="245" t="s">
        <v>5</v>
      </c>
      <c r="N141" s="184" t="s">
        <v>42</v>
      </c>
      <c r="O141" s="104"/>
      <c r="P141" s="185">
        <f t="shared" si="1"/>
        <v>0</v>
      </c>
      <c r="Q141" s="185">
        <v>0</v>
      </c>
      <c r="R141" s="185">
        <f t="shared" si="2"/>
        <v>0</v>
      </c>
      <c r="S141" s="185">
        <v>0</v>
      </c>
      <c r="T141" s="186">
        <f t="shared" si="3"/>
        <v>0</v>
      </c>
      <c r="AR141" s="92" t="s">
        <v>252</v>
      </c>
      <c r="AT141" s="92" t="s">
        <v>162</v>
      </c>
      <c r="AU141" s="92" t="s">
        <v>81</v>
      </c>
      <c r="AY141" s="92" t="s">
        <v>159</v>
      </c>
      <c r="BE141" s="187">
        <f t="shared" si="4"/>
        <v>0</v>
      </c>
      <c r="BF141" s="187">
        <f t="shared" si="5"/>
        <v>0</v>
      </c>
      <c r="BG141" s="187">
        <f t="shared" si="6"/>
        <v>0</v>
      </c>
      <c r="BH141" s="187">
        <f t="shared" si="7"/>
        <v>0</v>
      </c>
      <c r="BI141" s="187">
        <f t="shared" si="8"/>
        <v>0</v>
      </c>
      <c r="BJ141" s="92" t="s">
        <v>79</v>
      </c>
      <c r="BK141" s="187">
        <f t="shared" si="9"/>
        <v>0</v>
      </c>
      <c r="BL141" s="92" t="s">
        <v>252</v>
      </c>
      <c r="BM141" s="92" t="s">
        <v>316</v>
      </c>
    </row>
    <row r="142" spans="2:65" s="153" customFormat="1" ht="31.5" customHeight="1">
      <c r="B142" s="103"/>
      <c r="C142" s="239"/>
      <c r="D142" s="239"/>
      <c r="E142" s="240"/>
      <c r="F142" s="241" t="s">
        <v>1246</v>
      </c>
      <c r="G142" s="242"/>
      <c r="H142" s="243"/>
      <c r="I142" s="276"/>
      <c r="J142" s="244"/>
      <c r="K142" s="241"/>
      <c r="L142" s="103"/>
      <c r="M142" s="245"/>
      <c r="N142" s="269"/>
      <c r="O142" s="267"/>
      <c r="P142" s="268"/>
      <c r="Q142" s="268"/>
      <c r="R142" s="268"/>
      <c r="S142" s="268"/>
      <c r="T142" s="186"/>
      <c r="AR142" s="92"/>
      <c r="AT142" s="92"/>
      <c r="AU142" s="92"/>
      <c r="AY142" s="92"/>
      <c r="BE142" s="187"/>
      <c r="BF142" s="187"/>
      <c r="BG142" s="187"/>
      <c r="BH142" s="187"/>
      <c r="BI142" s="187"/>
      <c r="BJ142" s="92"/>
      <c r="BK142" s="187"/>
      <c r="BL142" s="92"/>
      <c r="BM142" s="92"/>
    </row>
    <row r="143" spans="2:65" s="102" customFormat="1" ht="31.5" customHeight="1">
      <c r="B143" s="103"/>
      <c r="C143" s="239" t="s">
        <v>572</v>
      </c>
      <c r="D143" s="239" t="s">
        <v>162</v>
      </c>
      <c r="E143" s="240" t="s">
        <v>781</v>
      </c>
      <c r="F143" s="241" t="s">
        <v>1273</v>
      </c>
      <c r="G143" s="242" t="s">
        <v>271</v>
      </c>
      <c r="H143" s="243">
        <v>896</v>
      </c>
      <c r="I143" s="6"/>
      <c r="J143" s="244">
        <f t="shared" si="0"/>
        <v>0</v>
      </c>
      <c r="K143" s="241" t="s">
        <v>710</v>
      </c>
      <c r="L143" s="103"/>
      <c r="M143" s="245" t="s">
        <v>5</v>
      </c>
      <c r="N143" s="184" t="s">
        <v>42</v>
      </c>
      <c r="O143" s="104"/>
      <c r="P143" s="185">
        <f t="shared" si="1"/>
        <v>0</v>
      </c>
      <c r="Q143" s="185">
        <v>0</v>
      </c>
      <c r="R143" s="185">
        <f t="shared" si="2"/>
        <v>0</v>
      </c>
      <c r="S143" s="185">
        <v>0</v>
      </c>
      <c r="T143" s="186">
        <f t="shared" si="3"/>
        <v>0</v>
      </c>
      <c r="AR143" s="92" t="s">
        <v>252</v>
      </c>
      <c r="AT143" s="92" t="s">
        <v>162</v>
      </c>
      <c r="AU143" s="92" t="s">
        <v>81</v>
      </c>
      <c r="AY143" s="92" t="s">
        <v>159</v>
      </c>
      <c r="BE143" s="187">
        <f t="shared" si="4"/>
        <v>0</v>
      </c>
      <c r="BF143" s="187">
        <f t="shared" si="5"/>
        <v>0</v>
      </c>
      <c r="BG143" s="187">
        <f t="shared" si="6"/>
        <v>0</v>
      </c>
      <c r="BH143" s="187">
        <f t="shared" si="7"/>
        <v>0</v>
      </c>
      <c r="BI143" s="187">
        <f t="shared" si="8"/>
        <v>0</v>
      </c>
      <c r="BJ143" s="92" t="s">
        <v>79</v>
      </c>
      <c r="BK143" s="187">
        <f t="shared" si="9"/>
        <v>0</v>
      </c>
      <c r="BL143" s="92" t="s">
        <v>252</v>
      </c>
      <c r="BM143" s="92" t="s">
        <v>572</v>
      </c>
    </row>
    <row r="144" spans="2:65" s="153" customFormat="1" ht="31.5" customHeight="1">
      <c r="B144" s="103"/>
      <c r="C144" s="239"/>
      <c r="D144" s="239"/>
      <c r="E144" s="240"/>
      <c r="F144" s="241" t="s">
        <v>1246</v>
      </c>
      <c r="G144" s="242"/>
      <c r="H144" s="243"/>
      <c r="I144" s="276"/>
      <c r="J144" s="244"/>
      <c r="K144" s="241"/>
      <c r="L144" s="103"/>
      <c r="M144" s="245"/>
      <c r="N144" s="269"/>
      <c r="O144" s="267"/>
      <c r="P144" s="268"/>
      <c r="Q144" s="268"/>
      <c r="R144" s="268"/>
      <c r="S144" s="268"/>
      <c r="T144" s="186"/>
      <c r="AR144" s="92"/>
      <c r="AT144" s="92"/>
      <c r="AU144" s="92"/>
      <c r="AY144" s="92"/>
      <c r="BE144" s="187"/>
      <c r="BF144" s="187"/>
      <c r="BG144" s="187"/>
      <c r="BH144" s="187"/>
      <c r="BI144" s="187"/>
      <c r="BJ144" s="92"/>
      <c r="BK144" s="187"/>
      <c r="BL144" s="92"/>
      <c r="BM144" s="92"/>
    </row>
    <row r="145" spans="2:65" s="102" customFormat="1" ht="31.5" customHeight="1">
      <c r="B145" s="103"/>
      <c r="C145" s="239" t="s">
        <v>543</v>
      </c>
      <c r="D145" s="239" t="s">
        <v>162</v>
      </c>
      <c r="E145" s="240" t="s">
        <v>782</v>
      </c>
      <c r="F145" s="241" t="s">
        <v>1274</v>
      </c>
      <c r="G145" s="242" t="s">
        <v>271</v>
      </c>
      <c r="H145" s="243">
        <v>18</v>
      </c>
      <c r="I145" s="6"/>
      <c r="J145" s="244">
        <f t="shared" si="0"/>
        <v>0</v>
      </c>
      <c r="K145" s="241" t="s">
        <v>698</v>
      </c>
      <c r="L145" s="103"/>
      <c r="M145" s="245" t="s">
        <v>5</v>
      </c>
      <c r="N145" s="184" t="s">
        <v>42</v>
      </c>
      <c r="O145" s="104"/>
      <c r="P145" s="185">
        <f t="shared" si="1"/>
        <v>0</v>
      </c>
      <c r="Q145" s="185">
        <v>0</v>
      </c>
      <c r="R145" s="185">
        <f t="shared" si="2"/>
        <v>0</v>
      </c>
      <c r="S145" s="185">
        <v>0</v>
      </c>
      <c r="T145" s="186">
        <f t="shared" si="3"/>
        <v>0</v>
      </c>
      <c r="AR145" s="92" t="s">
        <v>252</v>
      </c>
      <c r="AT145" s="92" t="s">
        <v>162</v>
      </c>
      <c r="AU145" s="92" t="s">
        <v>81</v>
      </c>
      <c r="AY145" s="92" t="s">
        <v>159</v>
      </c>
      <c r="BE145" s="187">
        <f t="shared" si="4"/>
        <v>0</v>
      </c>
      <c r="BF145" s="187">
        <f t="shared" si="5"/>
        <v>0</v>
      </c>
      <c r="BG145" s="187">
        <f t="shared" si="6"/>
        <v>0</v>
      </c>
      <c r="BH145" s="187">
        <f t="shared" si="7"/>
        <v>0</v>
      </c>
      <c r="BI145" s="187">
        <f t="shared" si="8"/>
        <v>0</v>
      </c>
      <c r="BJ145" s="92" t="s">
        <v>79</v>
      </c>
      <c r="BK145" s="187">
        <f t="shared" si="9"/>
        <v>0</v>
      </c>
      <c r="BL145" s="92" t="s">
        <v>252</v>
      </c>
      <c r="BM145" s="92" t="s">
        <v>543</v>
      </c>
    </row>
    <row r="146" spans="2:65" s="153" customFormat="1" ht="31.5" customHeight="1">
      <c r="B146" s="103"/>
      <c r="C146" s="239"/>
      <c r="D146" s="239"/>
      <c r="E146" s="240"/>
      <c r="F146" s="241" t="s">
        <v>1246</v>
      </c>
      <c r="G146" s="242"/>
      <c r="H146" s="243"/>
      <c r="I146" s="276"/>
      <c r="J146" s="244"/>
      <c r="K146" s="241"/>
      <c r="L146" s="103"/>
      <c r="M146" s="245"/>
      <c r="N146" s="269"/>
      <c r="O146" s="267"/>
      <c r="P146" s="268"/>
      <c r="Q146" s="268"/>
      <c r="R146" s="268"/>
      <c r="S146" s="268"/>
      <c r="T146" s="186"/>
      <c r="AR146" s="92"/>
      <c r="AT146" s="92"/>
      <c r="AU146" s="92"/>
      <c r="AY146" s="92"/>
      <c r="BE146" s="187"/>
      <c r="BF146" s="187"/>
      <c r="BG146" s="187"/>
      <c r="BH146" s="187"/>
      <c r="BI146" s="187"/>
      <c r="BJ146" s="92"/>
      <c r="BK146" s="187"/>
      <c r="BL146" s="92"/>
      <c r="BM146" s="92"/>
    </row>
    <row r="147" spans="2:65" s="102" customFormat="1" ht="31.5" customHeight="1">
      <c r="B147" s="103"/>
      <c r="C147" s="239" t="s">
        <v>322</v>
      </c>
      <c r="D147" s="239" t="s">
        <v>162</v>
      </c>
      <c r="E147" s="240" t="s">
        <v>785</v>
      </c>
      <c r="F147" s="241" t="s">
        <v>1236</v>
      </c>
      <c r="G147" s="242" t="s">
        <v>228</v>
      </c>
      <c r="H147" s="243">
        <v>2</v>
      </c>
      <c r="I147" s="6"/>
      <c r="J147" s="244">
        <f>ROUND(I147*H147,2)</f>
        <v>0</v>
      </c>
      <c r="K147" s="241" t="s">
        <v>710</v>
      </c>
      <c r="L147" s="103"/>
      <c r="M147" s="245" t="s">
        <v>5</v>
      </c>
      <c r="N147" s="184" t="s">
        <v>42</v>
      </c>
      <c r="O147" s="104"/>
      <c r="P147" s="185">
        <f>O147*H147</f>
        <v>0</v>
      </c>
      <c r="Q147" s="185">
        <v>0</v>
      </c>
      <c r="R147" s="185">
        <f>Q147*H147</f>
        <v>0</v>
      </c>
      <c r="S147" s="185">
        <v>0</v>
      </c>
      <c r="T147" s="186">
        <f>S147*H147</f>
        <v>0</v>
      </c>
      <c r="AR147" s="92" t="s">
        <v>252</v>
      </c>
      <c r="AT147" s="92" t="s">
        <v>162</v>
      </c>
      <c r="AU147" s="92" t="s">
        <v>81</v>
      </c>
      <c r="AY147" s="92" t="s">
        <v>159</v>
      </c>
      <c r="BE147" s="187">
        <f>IF(N147="základní",J147,0)</f>
        <v>0</v>
      </c>
      <c r="BF147" s="187">
        <f>IF(N147="snížená",J147,0)</f>
        <v>0</v>
      </c>
      <c r="BG147" s="187">
        <f>IF(N147="zákl. přenesená",J147,0)</f>
        <v>0</v>
      </c>
      <c r="BH147" s="187">
        <f>IF(N147="sníž. přenesená",J147,0)</f>
        <v>0</v>
      </c>
      <c r="BI147" s="187">
        <f>IF(N147="nulová",J147,0)</f>
        <v>0</v>
      </c>
      <c r="BJ147" s="92" t="s">
        <v>79</v>
      </c>
      <c r="BK147" s="187">
        <f>ROUND(I147*H147,2)</f>
        <v>0</v>
      </c>
      <c r="BL147" s="92" t="s">
        <v>252</v>
      </c>
      <c r="BM147" s="92" t="s">
        <v>322</v>
      </c>
    </row>
    <row r="148" spans="2:65" s="153" customFormat="1" ht="31.5" customHeight="1">
      <c r="B148" s="103"/>
      <c r="C148" s="239"/>
      <c r="D148" s="239"/>
      <c r="E148" s="240"/>
      <c r="F148" s="241" t="s">
        <v>1246</v>
      </c>
      <c r="G148" s="242"/>
      <c r="H148" s="243"/>
      <c r="I148" s="276"/>
      <c r="J148" s="244"/>
      <c r="K148" s="241"/>
      <c r="L148" s="103"/>
      <c r="M148" s="245"/>
      <c r="N148" s="269"/>
      <c r="O148" s="267"/>
      <c r="P148" s="268"/>
      <c r="Q148" s="268"/>
      <c r="R148" s="268"/>
      <c r="S148" s="268"/>
      <c r="T148" s="186"/>
      <c r="AR148" s="92"/>
      <c r="AT148" s="92"/>
      <c r="AU148" s="92"/>
      <c r="AY148" s="92"/>
      <c r="BE148" s="187"/>
      <c r="BF148" s="187"/>
      <c r="BG148" s="187"/>
      <c r="BH148" s="187"/>
      <c r="BI148" s="187"/>
      <c r="BJ148" s="92"/>
      <c r="BK148" s="187"/>
      <c r="BL148" s="92"/>
      <c r="BM148" s="92"/>
    </row>
    <row r="149" spans="2:65" s="102" customFormat="1" ht="22.5" customHeight="1">
      <c r="B149" s="103"/>
      <c r="C149" s="239" t="s">
        <v>328</v>
      </c>
      <c r="D149" s="239" t="s">
        <v>162</v>
      </c>
      <c r="E149" s="240" t="s">
        <v>786</v>
      </c>
      <c r="F149" s="241" t="s">
        <v>1186</v>
      </c>
      <c r="G149" s="242" t="s">
        <v>510</v>
      </c>
      <c r="H149" s="243">
        <v>1</v>
      </c>
      <c r="I149" s="6"/>
      <c r="J149" s="244">
        <f>ROUND(I149*H149,2)</f>
        <v>0</v>
      </c>
      <c r="K149" s="241" t="s">
        <v>710</v>
      </c>
      <c r="L149" s="103"/>
      <c r="M149" s="245" t="s">
        <v>5</v>
      </c>
      <c r="N149" s="184" t="s">
        <v>42</v>
      </c>
      <c r="O149" s="104"/>
      <c r="P149" s="185">
        <f>O149*H149</f>
        <v>0</v>
      </c>
      <c r="Q149" s="185">
        <v>0</v>
      </c>
      <c r="R149" s="185">
        <f>Q149*H149</f>
        <v>0</v>
      </c>
      <c r="S149" s="185">
        <v>0</v>
      </c>
      <c r="T149" s="186">
        <f>S149*H149</f>
        <v>0</v>
      </c>
      <c r="AR149" s="92" t="s">
        <v>252</v>
      </c>
      <c r="AT149" s="92" t="s">
        <v>162</v>
      </c>
      <c r="AU149" s="92" t="s">
        <v>81</v>
      </c>
      <c r="AY149" s="92" t="s">
        <v>159</v>
      </c>
      <c r="BE149" s="187">
        <f>IF(N149="základní",J149,0)</f>
        <v>0</v>
      </c>
      <c r="BF149" s="187">
        <f>IF(N149="snížená",J149,0)</f>
        <v>0</v>
      </c>
      <c r="BG149" s="187">
        <f>IF(N149="zákl. přenesená",J149,0)</f>
        <v>0</v>
      </c>
      <c r="BH149" s="187">
        <f>IF(N149="sníž. přenesená",J149,0)</f>
        <v>0</v>
      </c>
      <c r="BI149" s="187">
        <f>IF(N149="nulová",J149,0)</f>
        <v>0</v>
      </c>
      <c r="BJ149" s="92" t="s">
        <v>79</v>
      </c>
      <c r="BK149" s="187">
        <f>ROUND(I149*H149,2)</f>
        <v>0</v>
      </c>
      <c r="BL149" s="92" t="s">
        <v>252</v>
      </c>
      <c r="BM149" s="92" t="s">
        <v>328</v>
      </c>
    </row>
    <row r="150" spans="2:65" s="153" customFormat="1" ht="22.5" customHeight="1">
      <c r="B150" s="103"/>
      <c r="C150" s="239"/>
      <c r="D150" s="239"/>
      <c r="E150" s="240"/>
      <c r="F150" s="241" t="s">
        <v>1246</v>
      </c>
      <c r="G150" s="242"/>
      <c r="H150" s="243"/>
      <c r="I150" s="276"/>
      <c r="J150" s="244"/>
      <c r="K150" s="241"/>
      <c r="L150" s="103"/>
      <c r="M150" s="245"/>
      <c r="N150" s="269"/>
      <c r="O150" s="267"/>
      <c r="P150" s="268"/>
      <c r="Q150" s="268"/>
      <c r="R150" s="268"/>
      <c r="S150" s="268"/>
      <c r="T150" s="186"/>
      <c r="AR150" s="92"/>
      <c r="AT150" s="92"/>
      <c r="AU150" s="92"/>
      <c r="AY150" s="92"/>
      <c r="BE150" s="187"/>
      <c r="BF150" s="187"/>
      <c r="BG150" s="187"/>
      <c r="BH150" s="187"/>
      <c r="BI150" s="187"/>
      <c r="BJ150" s="92"/>
      <c r="BK150" s="187"/>
      <c r="BL150" s="92"/>
      <c r="BM150" s="92"/>
    </row>
    <row r="151" spans="2:65" s="102" customFormat="1" ht="31.5" customHeight="1">
      <c r="B151" s="103"/>
      <c r="C151" s="239" t="s">
        <v>333</v>
      </c>
      <c r="D151" s="239" t="s">
        <v>162</v>
      </c>
      <c r="E151" s="240" t="s">
        <v>787</v>
      </c>
      <c r="F151" s="241" t="s">
        <v>1275</v>
      </c>
      <c r="G151" s="242" t="s">
        <v>510</v>
      </c>
      <c r="H151" s="243">
        <v>2</v>
      </c>
      <c r="I151" s="6"/>
      <c r="J151" s="244">
        <f>ROUND(I151*H151,2)</f>
        <v>0</v>
      </c>
      <c r="K151" s="241" t="s">
        <v>710</v>
      </c>
      <c r="L151" s="103"/>
      <c r="M151" s="245" t="s">
        <v>5</v>
      </c>
      <c r="N151" s="184" t="s">
        <v>42</v>
      </c>
      <c r="O151" s="104"/>
      <c r="P151" s="185">
        <f>O151*H151</f>
        <v>0</v>
      </c>
      <c r="Q151" s="185">
        <v>0</v>
      </c>
      <c r="R151" s="185">
        <f>Q151*H151</f>
        <v>0</v>
      </c>
      <c r="S151" s="185">
        <v>0</v>
      </c>
      <c r="T151" s="186">
        <f>S151*H151</f>
        <v>0</v>
      </c>
      <c r="AR151" s="92" t="s">
        <v>252</v>
      </c>
      <c r="AT151" s="92" t="s">
        <v>162</v>
      </c>
      <c r="AU151" s="92" t="s">
        <v>81</v>
      </c>
      <c r="AY151" s="92" t="s">
        <v>159</v>
      </c>
      <c r="BE151" s="187">
        <f>IF(N151="základní",J151,0)</f>
        <v>0</v>
      </c>
      <c r="BF151" s="187">
        <f>IF(N151="snížená",J151,0)</f>
        <v>0</v>
      </c>
      <c r="BG151" s="187">
        <f>IF(N151="zákl. přenesená",J151,0)</f>
        <v>0</v>
      </c>
      <c r="BH151" s="187">
        <f>IF(N151="sníž. přenesená",J151,0)</f>
        <v>0</v>
      </c>
      <c r="BI151" s="187">
        <f>IF(N151="nulová",J151,0)</f>
        <v>0</v>
      </c>
      <c r="BJ151" s="92" t="s">
        <v>79</v>
      </c>
      <c r="BK151" s="187">
        <f>ROUND(I151*H151,2)</f>
        <v>0</v>
      </c>
      <c r="BL151" s="92" t="s">
        <v>252</v>
      </c>
      <c r="BM151" s="92" t="s">
        <v>333</v>
      </c>
    </row>
    <row r="152" spans="2:65" s="153" customFormat="1" ht="31.5" customHeight="1">
      <c r="B152" s="103"/>
      <c r="C152" s="239"/>
      <c r="D152" s="239"/>
      <c r="E152" s="240"/>
      <c r="F152" s="241" t="s">
        <v>1246</v>
      </c>
      <c r="G152" s="242"/>
      <c r="H152" s="243"/>
      <c r="I152" s="276"/>
      <c r="J152" s="244"/>
      <c r="K152" s="241"/>
      <c r="L152" s="103"/>
      <c r="M152" s="245"/>
      <c r="N152" s="269"/>
      <c r="O152" s="267"/>
      <c r="P152" s="268"/>
      <c r="Q152" s="268"/>
      <c r="R152" s="268"/>
      <c r="S152" s="268"/>
      <c r="T152" s="186"/>
      <c r="AR152" s="92"/>
      <c r="AT152" s="92"/>
      <c r="AU152" s="92"/>
      <c r="AY152" s="92"/>
      <c r="BE152" s="187"/>
      <c r="BF152" s="187"/>
      <c r="BG152" s="187"/>
      <c r="BH152" s="187"/>
      <c r="BI152" s="187"/>
      <c r="BJ152" s="92"/>
      <c r="BK152" s="187"/>
      <c r="BL152" s="92"/>
      <c r="BM152" s="92"/>
    </row>
    <row r="153" spans="2:65" s="153" customFormat="1" ht="22.5" customHeight="1">
      <c r="B153" s="103"/>
      <c r="C153" s="239" t="s">
        <v>339</v>
      </c>
      <c r="D153" s="239" t="s">
        <v>162</v>
      </c>
      <c r="E153" s="240" t="s">
        <v>788</v>
      </c>
      <c r="F153" s="241" t="s">
        <v>1276</v>
      </c>
      <c r="G153" s="242" t="s">
        <v>228</v>
      </c>
      <c r="H153" s="243">
        <v>5</v>
      </c>
      <c r="I153" s="6"/>
      <c r="J153" s="244">
        <f>ROUND(I153*H153,2)</f>
        <v>0</v>
      </c>
      <c r="K153" s="241" t="s">
        <v>698</v>
      </c>
      <c r="L153" s="103"/>
      <c r="M153" s="245" t="s">
        <v>5</v>
      </c>
      <c r="N153" s="184" t="s">
        <v>42</v>
      </c>
      <c r="O153" s="106"/>
      <c r="P153" s="185">
        <f>O153*H153</f>
        <v>0</v>
      </c>
      <c r="Q153" s="185">
        <v>0</v>
      </c>
      <c r="R153" s="185">
        <f>Q153*H153</f>
        <v>0</v>
      </c>
      <c r="S153" s="185">
        <v>0</v>
      </c>
      <c r="T153" s="186">
        <f>S153*H153</f>
        <v>0</v>
      </c>
      <c r="AR153" s="92" t="s">
        <v>252</v>
      </c>
      <c r="AT153" s="92" t="s">
        <v>162</v>
      </c>
      <c r="AU153" s="92" t="s">
        <v>81</v>
      </c>
      <c r="AY153" s="92" t="s">
        <v>159</v>
      </c>
      <c r="BE153" s="187">
        <f>IF(N153="základní",J153,0)</f>
        <v>0</v>
      </c>
      <c r="BF153" s="187">
        <f>IF(N153="snížená",J153,0)</f>
        <v>0</v>
      </c>
      <c r="BG153" s="187">
        <f>IF(N153="zákl. přenesená",J153,0)</f>
        <v>0</v>
      </c>
      <c r="BH153" s="187">
        <f>IF(N153="sníž. přenesená",J153,0)</f>
        <v>0</v>
      </c>
      <c r="BI153" s="187">
        <f>IF(N153="nulová",J153,0)</f>
        <v>0</v>
      </c>
      <c r="BJ153" s="92" t="s">
        <v>79</v>
      </c>
      <c r="BK153" s="187">
        <f>ROUND(I153*H153,2)</f>
        <v>0</v>
      </c>
      <c r="BL153" s="92" t="s">
        <v>252</v>
      </c>
      <c r="BM153" s="92" t="s">
        <v>339</v>
      </c>
    </row>
    <row r="154" spans="2:65" s="102" customFormat="1" ht="22.5" customHeight="1">
      <c r="B154" s="103"/>
      <c r="C154" s="239"/>
      <c r="D154" s="239"/>
      <c r="E154" s="240"/>
      <c r="F154" s="241" t="s">
        <v>1246</v>
      </c>
      <c r="G154" s="242"/>
      <c r="H154" s="243"/>
      <c r="I154" s="276"/>
      <c r="J154" s="244"/>
      <c r="K154" s="241"/>
      <c r="L154" s="103"/>
      <c r="M154" s="245" t="s">
        <v>5</v>
      </c>
      <c r="N154" s="184" t="s">
        <v>42</v>
      </c>
      <c r="O154" s="104"/>
      <c r="P154" s="185">
        <f>O154*H154</f>
        <v>0</v>
      </c>
      <c r="Q154" s="185">
        <v>0</v>
      </c>
      <c r="R154" s="185">
        <f>Q154*H154</f>
        <v>0</v>
      </c>
      <c r="S154" s="185">
        <v>0</v>
      </c>
      <c r="T154" s="186">
        <f>S154*H154</f>
        <v>0</v>
      </c>
      <c r="AR154" s="92" t="s">
        <v>252</v>
      </c>
      <c r="AT154" s="92" t="s">
        <v>162</v>
      </c>
      <c r="AU154" s="92" t="s">
        <v>81</v>
      </c>
      <c r="AY154" s="92" t="s">
        <v>159</v>
      </c>
      <c r="BE154" s="187">
        <f>IF(N154="základní",J154,0)</f>
        <v>0</v>
      </c>
      <c r="BF154" s="187">
        <f>IF(N154="snížená",J154,0)</f>
        <v>0</v>
      </c>
      <c r="BG154" s="187">
        <f>IF(N154="zákl. přenesená",J154,0)</f>
        <v>0</v>
      </c>
      <c r="BH154" s="187">
        <f>IF(N154="sníž. přenesená",J154,0)</f>
        <v>0</v>
      </c>
      <c r="BI154" s="187">
        <f>IF(N154="nulová",J154,0)</f>
        <v>0</v>
      </c>
      <c r="BJ154" s="92" t="s">
        <v>79</v>
      </c>
      <c r="BK154" s="187">
        <f>ROUND(I154*H154,2)</f>
        <v>0</v>
      </c>
      <c r="BL154" s="92" t="s">
        <v>252</v>
      </c>
      <c r="BM154" s="92" t="s">
        <v>339</v>
      </c>
    </row>
    <row r="155" spans="2:47" s="102" customFormat="1" ht="27">
      <c r="B155" s="103"/>
      <c r="D155" s="190" t="s">
        <v>783</v>
      </c>
      <c r="F155" s="256" t="s">
        <v>784</v>
      </c>
      <c r="L155" s="103"/>
      <c r="M155" s="257"/>
      <c r="N155" s="224"/>
      <c r="O155" s="224"/>
      <c r="P155" s="224"/>
      <c r="Q155" s="224"/>
      <c r="R155" s="224"/>
      <c r="S155" s="224"/>
      <c r="T155" s="258"/>
      <c r="AT155" s="92" t="s">
        <v>783</v>
      </c>
      <c r="AU155" s="92" t="s">
        <v>81</v>
      </c>
    </row>
    <row r="156" spans="2:12" s="102" customFormat="1" ht="6.95" customHeight="1">
      <c r="B156" s="127"/>
      <c r="C156" s="128"/>
      <c r="D156" s="128"/>
      <c r="E156" s="128"/>
      <c r="F156" s="128"/>
      <c r="G156" s="128"/>
      <c r="H156" s="128"/>
      <c r="I156" s="128"/>
      <c r="J156" s="128"/>
      <c r="K156" s="128"/>
      <c r="L156" s="103"/>
    </row>
  </sheetData>
  <sheetProtection password="DBD7" sheet="1" selectLockedCells="1"/>
  <autoFilter ref="C83:K155"/>
  <mergeCells count="12">
    <mergeCell ref="E74:H74"/>
    <mergeCell ref="E76:H76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2:H72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5"/>
  <sheetViews>
    <sheetView showGridLines="0" workbookViewId="0" topLeftCell="A1">
      <pane ySplit="1" topLeftCell="A87" activePane="bottomLeft" state="frozen"/>
      <selection pane="bottomLeft" activeCell="I95" sqref="I95"/>
    </sheetView>
  </sheetViews>
  <sheetFormatPr defaultColWidth="9.16015625" defaultRowHeight="13.5"/>
  <cols>
    <col min="1" max="1" width="8.33203125" style="91" customWidth="1"/>
    <col min="2" max="2" width="1.66796875" style="91" customWidth="1"/>
    <col min="3" max="3" width="4.16015625" style="91" customWidth="1"/>
    <col min="4" max="4" width="4.33203125" style="91" customWidth="1"/>
    <col min="5" max="5" width="17.16015625" style="91" customWidth="1"/>
    <col min="6" max="6" width="75" style="91" customWidth="1"/>
    <col min="7" max="7" width="8.66015625" style="91" customWidth="1"/>
    <col min="8" max="8" width="11.16015625" style="91" customWidth="1"/>
    <col min="9" max="9" width="12.66015625" style="91" customWidth="1"/>
    <col min="10" max="10" width="23.5" style="91" customWidth="1"/>
    <col min="11" max="11" width="15.5" style="91" customWidth="1"/>
    <col min="12" max="12" width="9.16015625" style="91" customWidth="1"/>
    <col min="13" max="18" width="9.33203125" style="91" hidden="1" customWidth="1"/>
    <col min="19" max="19" width="8.16015625" style="91" hidden="1" customWidth="1"/>
    <col min="20" max="20" width="29.66015625" style="91" hidden="1" customWidth="1"/>
    <col min="21" max="21" width="16.33203125" style="91" hidden="1" customWidth="1"/>
    <col min="22" max="22" width="12.33203125" style="91" customWidth="1"/>
    <col min="23" max="23" width="16.33203125" style="91" customWidth="1"/>
    <col min="24" max="24" width="12.33203125" style="91" customWidth="1"/>
    <col min="25" max="25" width="15" style="91" customWidth="1"/>
    <col min="26" max="26" width="11" style="91" customWidth="1"/>
    <col min="27" max="27" width="15" style="91" customWidth="1"/>
    <col min="28" max="28" width="16.33203125" style="91" customWidth="1"/>
    <col min="29" max="29" width="11" style="91" customWidth="1"/>
    <col min="30" max="30" width="15" style="91" customWidth="1"/>
    <col min="31" max="31" width="16.33203125" style="91" customWidth="1"/>
    <col min="32" max="43" width="9.16015625" style="91" customWidth="1"/>
    <col min="44" max="65" width="9.33203125" style="91" hidden="1" customWidth="1"/>
    <col min="66" max="16384" width="9.16015625" style="91" customWidth="1"/>
  </cols>
  <sheetData>
    <row r="1" spans="1:70" ht="21.75" customHeight="1">
      <c r="A1" s="88"/>
      <c r="B1" s="3"/>
      <c r="C1" s="3"/>
      <c r="D1" s="4" t="s">
        <v>1</v>
      </c>
      <c r="E1" s="3"/>
      <c r="F1" s="89" t="s">
        <v>108</v>
      </c>
      <c r="G1" s="378" t="s">
        <v>109</v>
      </c>
      <c r="H1" s="378"/>
      <c r="I1" s="3"/>
      <c r="J1" s="89" t="s">
        <v>110</v>
      </c>
      <c r="K1" s="4" t="s">
        <v>111</v>
      </c>
      <c r="L1" s="89" t="s">
        <v>112</v>
      </c>
      <c r="M1" s="89"/>
      <c r="N1" s="89"/>
      <c r="O1" s="89"/>
      <c r="P1" s="89"/>
      <c r="Q1" s="89"/>
      <c r="R1" s="89"/>
      <c r="S1" s="89"/>
      <c r="T1" s="89"/>
      <c r="U1" s="90"/>
      <c r="V1" s="90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</row>
    <row r="2" spans="3:46" ht="36.95" customHeight="1">
      <c r="L2" s="336" t="s">
        <v>8</v>
      </c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92" t="s">
        <v>100</v>
      </c>
    </row>
    <row r="3" spans="2:46" ht="6.95" customHeight="1">
      <c r="B3" s="93"/>
      <c r="C3" s="94"/>
      <c r="D3" s="94"/>
      <c r="E3" s="94"/>
      <c r="F3" s="94"/>
      <c r="G3" s="94"/>
      <c r="H3" s="94"/>
      <c r="I3" s="94"/>
      <c r="J3" s="94"/>
      <c r="K3" s="95"/>
      <c r="AT3" s="92" t="s">
        <v>81</v>
      </c>
    </row>
    <row r="4" spans="2:46" ht="36.95" customHeight="1">
      <c r="B4" s="96"/>
      <c r="C4" s="97"/>
      <c r="D4" s="98" t="s">
        <v>113</v>
      </c>
      <c r="E4" s="97"/>
      <c r="F4" s="97"/>
      <c r="G4" s="97"/>
      <c r="H4" s="97"/>
      <c r="I4" s="97"/>
      <c r="J4" s="97"/>
      <c r="K4" s="99"/>
      <c r="M4" s="100" t="s">
        <v>13</v>
      </c>
      <c r="AT4" s="92" t="s">
        <v>6</v>
      </c>
    </row>
    <row r="5" spans="2:11" ht="6.95" customHeight="1">
      <c r="B5" s="96"/>
      <c r="C5" s="97"/>
      <c r="D5" s="97"/>
      <c r="E5" s="97"/>
      <c r="F5" s="97"/>
      <c r="G5" s="97"/>
      <c r="H5" s="97"/>
      <c r="I5" s="97"/>
      <c r="J5" s="97"/>
      <c r="K5" s="99"/>
    </row>
    <row r="6" spans="2:11" ht="15">
      <c r="B6" s="96"/>
      <c r="C6" s="97"/>
      <c r="D6" s="101" t="s">
        <v>19</v>
      </c>
      <c r="E6" s="97"/>
      <c r="F6" s="97"/>
      <c r="G6" s="97"/>
      <c r="H6" s="97"/>
      <c r="I6" s="97"/>
      <c r="J6" s="97"/>
      <c r="K6" s="99"/>
    </row>
    <row r="7" spans="2:11" ht="22.5" customHeight="1">
      <c r="B7" s="96"/>
      <c r="C7" s="97"/>
      <c r="D7" s="97"/>
      <c r="E7" s="379" t="str">
        <f>'Rekapitulace stavby'!K6</f>
        <v>SPŠ  stavební Pardubice- modernizace a vybavení truhlářských dílen</v>
      </c>
      <c r="F7" s="380"/>
      <c r="G7" s="380"/>
      <c r="H7" s="380"/>
      <c r="I7" s="97"/>
      <c r="J7" s="97"/>
      <c r="K7" s="99"/>
    </row>
    <row r="8" spans="2:11" ht="15">
      <c r="B8" s="96"/>
      <c r="C8" s="97"/>
      <c r="D8" s="101" t="s">
        <v>114</v>
      </c>
      <c r="E8" s="97"/>
      <c r="F8" s="97"/>
      <c r="G8" s="97"/>
      <c r="H8" s="97"/>
      <c r="I8" s="97"/>
      <c r="J8" s="97"/>
      <c r="K8" s="99"/>
    </row>
    <row r="9" spans="2:11" s="102" customFormat="1" ht="22.5" customHeight="1">
      <c r="B9" s="103"/>
      <c r="C9" s="104"/>
      <c r="D9" s="104"/>
      <c r="E9" s="379" t="s">
        <v>500</v>
      </c>
      <c r="F9" s="382"/>
      <c r="G9" s="382"/>
      <c r="H9" s="382"/>
      <c r="I9" s="104"/>
      <c r="J9" s="104"/>
      <c r="K9" s="105"/>
    </row>
    <row r="10" spans="2:11" s="102" customFormat="1" ht="15">
      <c r="B10" s="103"/>
      <c r="C10" s="104"/>
      <c r="D10" s="101" t="s">
        <v>501</v>
      </c>
      <c r="E10" s="104"/>
      <c r="F10" s="104"/>
      <c r="G10" s="104"/>
      <c r="H10" s="104"/>
      <c r="I10" s="104"/>
      <c r="J10" s="104"/>
      <c r="K10" s="105"/>
    </row>
    <row r="11" spans="2:11" s="102" customFormat="1" ht="36.95" customHeight="1">
      <c r="B11" s="103"/>
      <c r="C11" s="104"/>
      <c r="D11" s="104"/>
      <c r="E11" s="383" t="s">
        <v>1106</v>
      </c>
      <c r="F11" s="382"/>
      <c r="G11" s="382"/>
      <c r="H11" s="382"/>
      <c r="I11" s="104"/>
      <c r="J11" s="104"/>
      <c r="K11" s="105"/>
    </row>
    <row r="12" spans="2:11" s="102" customFormat="1" ht="13.5">
      <c r="B12" s="103"/>
      <c r="C12" s="104"/>
      <c r="D12" s="104"/>
      <c r="E12" s="104"/>
      <c r="F12" s="104"/>
      <c r="G12" s="104"/>
      <c r="H12" s="104"/>
      <c r="I12" s="104"/>
      <c r="J12" s="104"/>
      <c r="K12" s="105"/>
    </row>
    <row r="13" spans="2:11" s="102" customFormat="1" ht="14.45" customHeight="1">
      <c r="B13" s="103"/>
      <c r="C13" s="104"/>
      <c r="D13" s="101" t="s">
        <v>21</v>
      </c>
      <c r="E13" s="104"/>
      <c r="F13" s="107" t="s">
        <v>5</v>
      </c>
      <c r="G13" s="104"/>
      <c r="H13" s="104"/>
      <c r="I13" s="101" t="s">
        <v>22</v>
      </c>
      <c r="J13" s="107" t="s">
        <v>5</v>
      </c>
      <c r="K13" s="105"/>
    </row>
    <row r="14" spans="2:11" s="102" customFormat="1" ht="14.45" customHeight="1">
      <c r="B14" s="103"/>
      <c r="C14" s="104"/>
      <c r="D14" s="101" t="s">
        <v>23</v>
      </c>
      <c r="E14" s="104"/>
      <c r="F14" s="107" t="s">
        <v>672</v>
      </c>
      <c r="G14" s="104"/>
      <c r="H14" s="104"/>
      <c r="I14" s="101" t="s">
        <v>25</v>
      </c>
      <c r="J14" s="108">
        <f>'Rekapitulace stavby'!AN8</f>
        <v>42926</v>
      </c>
      <c r="K14" s="105"/>
    </row>
    <row r="15" spans="2:11" s="102" customFormat="1" ht="10.9" customHeight="1">
      <c r="B15" s="103"/>
      <c r="C15" s="104"/>
      <c r="D15" s="104"/>
      <c r="E15" s="104"/>
      <c r="F15" s="104"/>
      <c r="G15" s="104"/>
      <c r="H15" s="104"/>
      <c r="I15" s="104"/>
      <c r="J15" s="104"/>
      <c r="K15" s="105"/>
    </row>
    <row r="16" spans="2:11" s="102" customFormat="1" ht="14.45" customHeight="1">
      <c r="B16" s="103"/>
      <c r="C16" s="104"/>
      <c r="D16" s="101" t="s">
        <v>26</v>
      </c>
      <c r="E16" s="104"/>
      <c r="F16" s="104"/>
      <c r="G16" s="104"/>
      <c r="H16" s="104"/>
      <c r="I16" s="101" t="s">
        <v>27</v>
      </c>
      <c r="J16" s="107" t="str">
        <f>IF('Rekapitulace stavby'!AN10="","",'Rekapitulace stavby'!AN10)</f>
        <v/>
      </c>
      <c r="K16" s="105"/>
    </row>
    <row r="17" spans="2:11" s="102" customFormat="1" ht="18" customHeight="1">
      <c r="B17" s="103"/>
      <c r="C17" s="104"/>
      <c r="D17" s="104"/>
      <c r="E17" s="107" t="str">
        <f>IF('Rekapitulace stavby'!E11="","",'Rekapitulace stavby'!E11)</f>
        <v>Pardubický kraj</v>
      </c>
      <c r="F17" s="104"/>
      <c r="G17" s="104"/>
      <c r="H17" s="104"/>
      <c r="I17" s="101" t="s">
        <v>30</v>
      </c>
      <c r="J17" s="107" t="str">
        <f>IF('Rekapitulace stavby'!AN11="","",'Rekapitulace stavby'!AN11)</f>
        <v/>
      </c>
      <c r="K17" s="105"/>
    </row>
    <row r="18" spans="2:11" s="102" customFormat="1" ht="6.95" customHeight="1">
      <c r="B18" s="103"/>
      <c r="C18" s="104"/>
      <c r="D18" s="104"/>
      <c r="E18" s="104"/>
      <c r="F18" s="104"/>
      <c r="G18" s="104"/>
      <c r="H18" s="104"/>
      <c r="I18" s="104"/>
      <c r="J18" s="104"/>
      <c r="K18" s="105"/>
    </row>
    <row r="19" spans="2:11" s="102" customFormat="1" ht="14.45" customHeight="1">
      <c r="B19" s="103"/>
      <c r="C19" s="104"/>
      <c r="D19" s="101" t="s">
        <v>31</v>
      </c>
      <c r="E19" s="104"/>
      <c r="F19" s="104"/>
      <c r="G19" s="104"/>
      <c r="H19" s="104"/>
      <c r="I19" s="101" t="s">
        <v>27</v>
      </c>
      <c r="J19" s="107" t="str">
        <f>IF('Rekapitulace stavby'!AN13="Vyplň údaj","",IF('Rekapitulace stavby'!AN13="","",'Rekapitulace stavby'!AN13))</f>
        <v/>
      </c>
      <c r="K19" s="105"/>
    </row>
    <row r="20" spans="2:11" s="102" customFormat="1" ht="18" customHeight="1">
      <c r="B20" s="103"/>
      <c r="C20" s="104"/>
      <c r="D20" s="104"/>
      <c r="E20" s="107" t="str">
        <f>IF('Rekapitulace stavby'!E14="Vyplň údaj","",IF('Rekapitulace stavby'!E14="","",'Rekapitulace stavby'!E14))</f>
        <v/>
      </c>
      <c r="F20" s="104"/>
      <c r="G20" s="104"/>
      <c r="H20" s="104"/>
      <c r="I20" s="101" t="s">
        <v>30</v>
      </c>
      <c r="J20" s="107" t="str">
        <f>IF('Rekapitulace stavby'!AN14="Vyplň údaj","",IF('Rekapitulace stavby'!AN14="","",'Rekapitulace stavby'!AN14))</f>
        <v/>
      </c>
      <c r="K20" s="105"/>
    </row>
    <row r="21" spans="2:11" s="102" customFormat="1" ht="6.95" customHeight="1">
      <c r="B21" s="103"/>
      <c r="C21" s="104"/>
      <c r="D21" s="104"/>
      <c r="E21" s="104"/>
      <c r="F21" s="104"/>
      <c r="G21" s="104"/>
      <c r="H21" s="104"/>
      <c r="I21" s="104"/>
      <c r="J21" s="104"/>
      <c r="K21" s="105"/>
    </row>
    <row r="22" spans="2:11" s="102" customFormat="1" ht="14.45" customHeight="1">
      <c r="B22" s="103"/>
      <c r="C22" s="104"/>
      <c r="D22" s="101" t="s">
        <v>33</v>
      </c>
      <c r="E22" s="104"/>
      <c r="F22" s="104"/>
      <c r="G22" s="104"/>
      <c r="H22" s="104"/>
      <c r="I22" s="101" t="s">
        <v>27</v>
      </c>
      <c r="J22" s="107" t="str">
        <f>IF('Rekapitulace stavby'!AN16="","",'Rekapitulace stavby'!AN16)</f>
        <v/>
      </c>
      <c r="K22" s="105"/>
    </row>
    <row r="23" spans="2:11" s="102" customFormat="1" ht="18" customHeight="1">
      <c r="B23" s="103"/>
      <c r="C23" s="104"/>
      <c r="D23" s="104"/>
      <c r="E23" s="107" t="str">
        <f>IF('Rekapitulace stavby'!E17="","",'Rekapitulace stavby'!E17)</f>
        <v>Astalon Hůrka Pardubice</v>
      </c>
      <c r="F23" s="104"/>
      <c r="G23" s="104"/>
      <c r="H23" s="104"/>
      <c r="I23" s="101" t="s">
        <v>30</v>
      </c>
      <c r="J23" s="107" t="str">
        <f>IF('Rekapitulace stavby'!AN17="","",'Rekapitulace stavby'!AN17)</f>
        <v/>
      </c>
      <c r="K23" s="105"/>
    </row>
    <row r="24" spans="2:11" s="102" customFormat="1" ht="6.95" customHeight="1">
      <c r="B24" s="103"/>
      <c r="C24" s="104"/>
      <c r="D24" s="104"/>
      <c r="E24" s="104"/>
      <c r="F24" s="104"/>
      <c r="G24" s="104"/>
      <c r="H24" s="104"/>
      <c r="I24" s="104"/>
      <c r="J24" s="104"/>
      <c r="K24" s="105"/>
    </row>
    <row r="25" spans="2:11" s="102" customFormat="1" ht="14.45" customHeight="1">
      <c r="B25" s="103"/>
      <c r="C25" s="104"/>
      <c r="D25" s="101" t="s">
        <v>36</v>
      </c>
      <c r="E25" s="104"/>
      <c r="F25" s="104"/>
      <c r="G25" s="104"/>
      <c r="H25" s="104"/>
      <c r="I25" s="104"/>
      <c r="J25" s="104"/>
      <c r="K25" s="105"/>
    </row>
    <row r="26" spans="2:11" s="112" customFormat="1" ht="22.5" customHeight="1">
      <c r="B26" s="109"/>
      <c r="C26" s="110"/>
      <c r="D26" s="110"/>
      <c r="E26" s="371" t="s">
        <v>5</v>
      </c>
      <c r="F26" s="371"/>
      <c r="G26" s="371"/>
      <c r="H26" s="371"/>
      <c r="I26" s="110"/>
      <c r="J26" s="110"/>
      <c r="K26" s="111"/>
    </row>
    <row r="27" spans="2:11" s="102" customFormat="1" ht="6.95" customHeight="1">
      <c r="B27" s="103"/>
      <c r="C27" s="104"/>
      <c r="D27" s="104"/>
      <c r="E27" s="104"/>
      <c r="F27" s="104"/>
      <c r="G27" s="104"/>
      <c r="H27" s="104"/>
      <c r="I27" s="104"/>
      <c r="J27" s="104"/>
      <c r="K27" s="105"/>
    </row>
    <row r="28" spans="2:11" s="102" customFormat="1" ht="6.95" customHeight="1">
      <c r="B28" s="103"/>
      <c r="C28" s="104"/>
      <c r="D28" s="113"/>
      <c r="E28" s="113"/>
      <c r="F28" s="113"/>
      <c r="G28" s="113"/>
      <c r="H28" s="113"/>
      <c r="I28" s="113"/>
      <c r="J28" s="113"/>
      <c r="K28" s="114"/>
    </row>
    <row r="29" spans="2:11" s="102" customFormat="1" ht="25.35" customHeight="1">
      <c r="B29" s="103"/>
      <c r="C29" s="104"/>
      <c r="D29" s="115" t="s">
        <v>37</v>
      </c>
      <c r="E29" s="104"/>
      <c r="F29" s="104"/>
      <c r="G29" s="104"/>
      <c r="H29" s="104"/>
      <c r="I29" s="104"/>
      <c r="J29" s="116">
        <f>ROUND(J84,2)</f>
        <v>0</v>
      </c>
      <c r="K29" s="105"/>
    </row>
    <row r="30" spans="2:11" s="102" customFormat="1" ht="6.95" customHeight="1">
      <c r="B30" s="103"/>
      <c r="C30" s="104"/>
      <c r="D30" s="113"/>
      <c r="E30" s="113"/>
      <c r="F30" s="113"/>
      <c r="G30" s="113"/>
      <c r="H30" s="113"/>
      <c r="I30" s="113"/>
      <c r="J30" s="113"/>
      <c r="K30" s="114"/>
    </row>
    <row r="31" spans="2:11" s="102" customFormat="1" ht="14.45" customHeight="1">
      <c r="B31" s="103"/>
      <c r="C31" s="104"/>
      <c r="D31" s="104"/>
      <c r="E31" s="104"/>
      <c r="F31" s="117" t="s">
        <v>39</v>
      </c>
      <c r="G31" s="104"/>
      <c r="H31" s="104"/>
      <c r="I31" s="117" t="s">
        <v>38</v>
      </c>
      <c r="J31" s="117" t="s">
        <v>40</v>
      </c>
      <c r="K31" s="105"/>
    </row>
    <row r="32" spans="2:11" s="102" customFormat="1" ht="14.45" customHeight="1">
      <c r="B32" s="103"/>
      <c r="C32" s="104"/>
      <c r="D32" s="118" t="s">
        <v>41</v>
      </c>
      <c r="E32" s="118" t="s">
        <v>42</v>
      </c>
      <c r="F32" s="119">
        <f>ROUND(SUM(BE84:BE104),2)</f>
        <v>0</v>
      </c>
      <c r="G32" s="104"/>
      <c r="H32" s="104"/>
      <c r="I32" s="227">
        <v>0.21</v>
      </c>
      <c r="J32" s="119">
        <f>ROUND(ROUND((SUM(BE84:BE104)),2)*I32,2)</f>
        <v>0</v>
      </c>
      <c r="K32" s="105"/>
    </row>
    <row r="33" spans="2:11" s="102" customFormat="1" ht="14.45" customHeight="1">
      <c r="B33" s="103"/>
      <c r="C33" s="104"/>
      <c r="D33" s="104"/>
      <c r="E33" s="118" t="s">
        <v>43</v>
      </c>
      <c r="F33" s="119">
        <f>ROUND(SUM(BF84:BF104),2)</f>
        <v>0</v>
      </c>
      <c r="G33" s="104"/>
      <c r="H33" s="104"/>
      <c r="I33" s="227">
        <v>0.15</v>
      </c>
      <c r="J33" s="119">
        <f>ROUND(ROUND((SUM(BF84:BF104)),2)*I33,2)</f>
        <v>0</v>
      </c>
      <c r="K33" s="105"/>
    </row>
    <row r="34" spans="2:11" s="102" customFormat="1" ht="14.45" customHeight="1" hidden="1">
      <c r="B34" s="103"/>
      <c r="C34" s="104"/>
      <c r="D34" s="104"/>
      <c r="E34" s="118" t="s">
        <v>44</v>
      </c>
      <c r="F34" s="119">
        <f>ROUND(SUM(BG84:BG104),2)</f>
        <v>0</v>
      </c>
      <c r="G34" s="104"/>
      <c r="H34" s="104"/>
      <c r="I34" s="227">
        <v>0.21</v>
      </c>
      <c r="J34" s="119">
        <v>0</v>
      </c>
      <c r="K34" s="105"/>
    </row>
    <row r="35" spans="2:11" s="102" customFormat="1" ht="14.45" customHeight="1" hidden="1">
      <c r="B35" s="103"/>
      <c r="C35" s="104"/>
      <c r="D35" s="104"/>
      <c r="E35" s="118" t="s">
        <v>45</v>
      </c>
      <c r="F35" s="119">
        <f>ROUND(SUM(BH84:BH104),2)</f>
        <v>0</v>
      </c>
      <c r="G35" s="104"/>
      <c r="H35" s="104"/>
      <c r="I35" s="227">
        <v>0.15</v>
      </c>
      <c r="J35" s="119">
        <v>0</v>
      </c>
      <c r="K35" s="105"/>
    </row>
    <row r="36" spans="2:11" s="102" customFormat="1" ht="14.45" customHeight="1" hidden="1">
      <c r="B36" s="103"/>
      <c r="C36" s="104"/>
      <c r="D36" s="104"/>
      <c r="E36" s="118" t="s">
        <v>46</v>
      </c>
      <c r="F36" s="119">
        <f>ROUND(SUM(BI84:BI104),2)</f>
        <v>0</v>
      </c>
      <c r="G36" s="104"/>
      <c r="H36" s="104"/>
      <c r="I36" s="227">
        <v>0</v>
      </c>
      <c r="J36" s="119">
        <v>0</v>
      </c>
      <c r="K36" s="105"/>
    </row>
    <row r="37" spans="2:11" s="102" customFormat="1" ht="6.95" customHeight="1">
      <c r="B37" s="103"/>
      <c r="C37" s="104"/>
      <c r="D37" s="104"/>
      <c r="E37" s="104"/>
      <c r="F37" s="104"/>
      <c r="G37" s="104"/>
      <c r="H37" s="104"/>
      <c r="I37" s="104"/>
      <c r="J37" s="104"/>
      <c r="K37" s="105"/>
    </row>
    <row r="38" spans="2:11" s="102" customFormat="1" ht="25.35" customHeight="1">
      <c r="B38" s="103"/>
      <c r="C38" s="120"/>
      <c r="D38" s="121" t="s">
        <v>47</v>
      </c>
      <c r="E38" s="122"/>
      <c r="F38" s="122"/>
      <c r="G38" s="123" t="s">
        <v>48</v>
      </c>
      <c r="H38" s="124" t="s">
        <v>49</v>
      </c>
      <c r="I38" s="122"/>
      <c r="J38" s="125">
        <f>SUM(J29:J36)</f>
        <v>0</v>
      </c>
      <c r="K38" s="126"/>
    </row>
    <row r="39" spans="2:11" s="102" customFormat="1" ht="14.45" customHeight="1">
      <c r="B39" s="127"/>
      <c r="C39" s="128"/>
      <c r="D39" s="128"/>
      <c r="E39" s="128"/>
      <c r="F39" s="128"/>
      <c r="G39" s="128"/>
      <c r="H39" s="128"/>
      <c r="I39" s="128"/>
      <c r="J39" s="128"/>
      <c r="K39" s="129"/>
    </row>
    <row r="43" spans="2:11" s="102" customFormat="1" ht="6.95" customHeight="1">
      <c r="B43" s="130"/>
      <c r="C43" s="131"/>
      <c r="D43" s="131"/>
      <c r="E43" s="131"/>
      <c r="F43" s="131"/>
      <c r="G43" s="131"/>
      <c r="H43" s="131"/>
      <c r="I43" s="131"/>
      <c r="J43" s="131"/>
      <c r="K43" s="132"/>
    </row>
    <row r="44" spans="2:11" s="102" customFormat="1" ht="36.95" customHeight="1">
      <c r="B44" s="103"/>
      <c r="C44" s="98" t="s">
        <v>116</v>
      </c>
      <c r="D44" s="104"/>
      <c r="E44" s="104"/>
      <c r="F44" s="104"/>
      <c r="G44" s="104"/>
      <c r="H44" s="104"/>
      <c r="I44" s="104"/>
      <c r="J44" s="104"/>
      <c r="K44" s="105"/>
    </row>
    <row r="45" spans="2:11" s="102" customFormat="1" ht="6.95" customHeight="1">
      <c r="B45" s="103"/>
      <c r="C45" s="104"/>
      <c r="D45" s="104"/>
      <c r="E45" s="104"/>
      <c r="F45" s="104"/>
      <c r="G45" s="104"/>
      <c r="H45" s="104"/>
      <c r="I45" s="104"/>
      <c r="J45" s="104"/>
      <c r="K45" s="105"/>
    </row>
    <row r="46" spans="2:11" s="102" customFormat="1" ht="14.45" customHeight="1">
      <c r="B46" s="103"/>
      <c r="C46" s="101" t="s">
        <v>19</v>
      </c>
      <c r="D46" s="104"/>
      <c r="E46" s="104"/>
      <c r="F46" s="104"/>
      <c r="G46" s="104"/>
      <c r="H46" s="104"/>
      <c r="I46" s="104"/>
      <c r="J46" s="104"/>
      <c r="K46" s="105"/>
    </row>
    <row r="47" spans="2:11" s="102" customFormat="1" ht="22.5" customHeight="1">
      <c r="B47" s="103"/>
      <c r="C47" s="104"/>
      <c r="D47" s="104"/>
      <c r="E47" s="379" t="str">
        <f>E7</f>
        <v>SPŠ  stavební Pardubice- modernizace a vybavení truhlářských dílen</v>
      </c>
      <c r="F47" s="380"/>
      <c r="G47" s="380"/>
      <c r="H47" s="380"/>
      <c r="I47" s="104"/>
      <c r="J47" s="104"/>
      <c r="K47" s="105"/>
    </row>
    <row r="48" spans="2:11" ht="15">
      <c r="B48" s="96"/>
      <c r="C48" s="101" t="s">
        <v>114</v>
      </c>
      <c r="D48" s="97"/>
      <c r="E48" s="97"/>
      <c r="F48" s="97"/>
      <c r="G48" s="97"/>
      <c r="H48" s="97"/>
      <c r="I48" s="97"/>
      <c r="J48" s="97"/>
      <c r="K48" s="99"/>
    </row>
    <row r="49" spans="2:11" s="102" customFormat="1" ht="22.5" customHeight="1">
      <c r="B49" s="103"/>
      <c r="C49" s="104"/>
      <c r="D49" s="104"/>
      <c r="E49" s="379" t="s">
        <v>500</v>
      </c>
      <c r="F49" s="382"/>
      <c r="G49" s="382"/>
      <c r="H49" s="382"/>
      <c r="I49" s="104"/>
      <c r="J49" s="104"/>
      <c r="K49" s="105"/>
    </row>
    <row r="50" spans="2:11" s="102" customFormat="1" ht="14.45" customHeight="1">
      <c r="B50" s="103"/>
      <c r="C50" s="101" t="s">
        <v>501</v>
      </c>
      <c r="D50" s="104"/>
      <c r="E50" s="104"/>
      <c r="F50" s="104"/>
      <c r="G50" s="104"/>
      <c r="H50" s="104"/>
      <c r="I50" s="104"/>
      <c r="J50" s="104"/>
      <c r="K50" s="105"/>
    </row>
    <row r="51" spans="2:11" s="102" customFormat="1" ht="23.25" customHeight="1">
      <c r="B51" s="103"/>
      <c r="C51" s="104"/>
      <c r="D51" s="104"/>
      <c r="E51" s="381" t="str">
        <f>E11</f>
        <v>02E - osvětlní PC učebna</v>
      </c>
      <c r="F51" s="382"/>
      <c r="G51" s="382"/>
      <c r="H51" s="382"/>
      <c r="I51" s="104"/>
      <c r="J51" s="104"/>
      <c r="K51" s="105"/>
    </row>
    <row r="52" spans="2:11" s="102" customFormat="1" ht="6.95" customHeight="1">
      <c r="B52" s="103"/>
      <c r="C52" s="104"/>
      <c r="D52" s="104"/>
      <c r="E52" s="104"/>
      <c r="F52" s="104"/>
      <c r="G52" s="104"/>
      <c r="H52" s="104"/>
      <c r="I52" s="104"/>
      <c r="J52" s="104"/>
      <c r="K52" s="105"/>
    </row>
    <row r="53" spans="2:11" s="102" customFormat="1" ht="18" customHeight="1">
      <c r="B53" s="103"/>
      <c r="C53" s="101" t="s">
        <v>23</v>
      </c>
      <c r="D53" s="104"/>
      <c r="E53" s="104"/>
      <c r="F53" s="107" t="str">
        <f>F14</f>
        <v xml:space="preserve"> </v>
      </c>
      <c r="G53" s="104"/>
      <c r="H53" s="104"/>
      <c r="I53" s="101" t="s">
        <v>25</v>
      </c>
      <c r="J53" s="108">
        <f>IF(J14="","",J14)</f>
        <v>42926</v>
      </c>
      <c r="K53" s="105"/>
    </row>
    <row r="54" spans="2:11" s="102" customFormat="1" ht="6.95" customHeight="1">
      <c r="B54" s="103"/>
      <c r="C54" s="104"/>
      <c r="D54" s="104"/>
      <c r="E54" s="104"/>
      <c r="F54" s="104"/>
      <c r="G54" s="104"/>
      <c r="H54" s="104"/>
      <c r="I54" s="104"/>
      <c r="J54" s="104"/>
      <c r="K54" s="105"/>
    </row>
    <row r="55" spans="2:11" s="102" customFormat="1" ht="15">
      <c r="B55" s="103"/>
      <c r="C55" s="101" t="s">
        <v>26</v>
      </c>
      <c r="D55" s="104"/>
      <c r="E55" s="104"/>
      <c r="F55" s="107" t="str">
        <f>E17</f>
        <v>Pardubický kraj</v>
      </c>
      <c r="G55" s="104"/>
      <c r="H55" s="104"/>
      <c r="I55" s="101" t="s">
        <v>33</v>
      </c>
      <c r="J55" s="107" t="str">
        <f>E23</f>
        <v>Astalon Hůrka Pardubice</v>
      </c>
      <c r="K55" s="105"/>
    </row>
    <row r="56" spans="2:11" s="102" customFormat="1" ht="14.45" customHeight="1">
      <c r="B56" s="103"/>
      <c r="C56" s="101" t="s">
        <v>31</v>
      </c>
      <c r="D56" s="104"/>
      <c r="E56" s="104"/>
      <c r="F56" s="107" t="str">
        <f>IF(E20="","",E20)</f>
        <v/>
      </c>
      <c r="G56" s="104"/>
      <c r="H56" s="104"/>
      <c r="I56" s="104"/>
      <c r="J56" s="104"/>
      <c r="K56" s="105"/>
    </row>
    <row r="57" spans="2:11" s="102" customFormat="1" ht="10.35" customHeight="1">
      <c r="B57" s="103"/>
      <c r="C57" s="104"/>
      <c r="D57" s="104"/>
      <c r="E57" s="104"/>
      <c r="F57" s="104"/>
      <c r="G57" s="104"/>
      <c r="H57" s="104"/>
      <c r="I57" s="104"/>
      <c r="J57" s="104"/>
      <c r="K57" s="105"/>
    </row>
    <row r="58" spans="2:11" s="102" customFormat="1" ht="29.25" customHeight="1">
      <c r="B58" s="103"/>
      <c r="C58" s="133" t="s">
        <v>117</v>
      </c>
      <c r="D58" s="120"/>
      <c r="E58" s="120"/>
      <c r="F58" s="120"/>
      <c r="G58" s="120"/>
      <c r="H58" s="120"/>
      <c r="I58" s="120"/>
      <c r="J58" s="134" t="s">
        <v>118</v>
      </c>
      <c r="K58" s="135"/>
    </row>
    <row r="59" spans="2:11" s="102" customFormat="1" ht="10.35" customHeight="1">
      <c r="B59" s="103"/>
      <c r="C59" s="104"/>
      <c r="D59" s="104"/>
      <c r="E59" s="104"/>
      <c r="F59" s="104"/>
      <c r="G59" s="104"/>
      <c r="H59" s="104"/>
      <c r="I59" s="104"/>
      <c r="J59" s="104"/>
      <c r="K59" s="105"/>
    </row>
    <row r="60" spans="2:47" s="102" customFormat="1" ht="29.25" customHeight="1">
      <c r="B60" s="103"/>
      <c r="C60" s="136" t="s">
        <v>119</v>
      </c>
      <c r="D60" s="104"/>
      <c r="E60" s="104"/>
      <c r="F60" s="104"/>
      <c r="G60" s="104"/>
      <c r="H60" s="104"/>
      <c r="I60" s="104"/>
      <c r="J60" s="116">
        <f>J84</f>
        <v>0</v>
      </c>
      <c r="K60" s="105"/>
      <c r="AU60" s="92" t="s">
        <v>120</v>
      </c>
    </row>
    <row r="61" spans="2:11" s="143" customFormat="1" ht="24.95" customHeight="1">
      <c r="B61" s="137"/>
      <c r="C61" s="138"/>
      <c r="D61" s="139" t="s">
        <v>127</v>
      </c>
      <c r="E61" s="140"/>
      <c r="F61" s="140"/>
      <c r="G61" s="140"/>
      <c r="H61" s="140"/>
      <c r="I61" s="140"/>
      <c r="J61" s="141">
        <f>J85</f>
        <v>0</v>
      </c>
      <c r="K61" s="142"/>
    </row>
    <row r="62" spans="2:11" s="150" customFormat="1" ht="19.9" customHeight="1">
      <c r="B62" s="144"/>
      <c r="C62" s="145"/>
      <c r="D62" s="146" t="s">
        <v>754</v>
      </c>
      <c r="E62" s="147"/>
      <c r="F62" s="147"/>
      <c r="G62" s="147"/>
      <c r="H62" s="147"/>
      <c r="I62" s="147"/>
      <c r="J62" s="148">
        <f>J86</f>
        <v>0</v>
      </c>
      <c r="K62" s="149"/>
    </row>
    <row r="63" spans="2:11" s="102" customFormat="1" ht="21.75" customHeight="1">
      <c r="B63" s="103"/>
      <c r="C63" s="104"/>
      <c r="D63" s="104"/>
      <c r="E63" s="104"/>
      <c r="F63" s="104"/>
      <c r="G63" s="104"/>
      <c r="H63" s="104"/>
      <c r="I63" s="104"/>
      <c r="J63" s="104"/>
      <c r="K63" s="105"/>
    </row>
    <row r="64" spans="2:11" s="102" customFormat="1" ht="6.95" customHeight="1">
      <c r="B64" s="127"/>
      <c r="C64" s="128"/>
      <c r="D64" s="128"/>
      <c r="E64" s="128"/>
      <c r="F64" s="128"/>
      <c r="G64" s="128"/>
      <c r="H64" s="128"/>
      <c r="I64" s="128"/>
      <c r="J64" s="128"/>
      <c r="K64" s="129"/>
    </row>
    <row r="68" spans="2:12" s="102" customFormat="1" ht="6.95" customHeight="1">
      <c r="B68" s="130"/>
      <c r="C68" s="131"/>
      <c r="D68" s="131"/>
      <c r="E68" s="131"/>
      <c r="F68" s="131"/>
      <c r="G68" s="131"/>
      <c r="H68" s="131"/>
      <c r="I68" s="131"/>
      <c r="J68" s="131"/>
      <c r="K68" s="131"/>
      <c r="L68" s="103"/>
    </row>
    <row r="69" spans="2:12" s="102" customFormat="1" ht="36.95" customHeight="1">
      <c r="B69" s="103"/>
      <c r="C69" s="151" t="s">
        <v>143</v>
      </c>
      <c r="L69" s="103"/>
    </row>
    <row r="70" spans="2:12" s="102" customFormat="1" ht="6.95" customHeight="1">
      <c r="B70" s="103"/>
      <c r="L70" s="103"/>
    </row>
    <row r="71" spans="2:12" s="102" customFormat="1" ht="14.45" customHeight="1">
      <c r="B71" s="103"/>
      <c r="C71" s="152" t="s">
        <v>19</v>
      </c>
      <c r="L71" s="103"/>
    </row>
    <row r="72" spans="2:12" s="102" customFormat="1" ht="22.5" customHeight="1">
      <c r="B72" s="103"/>
      <c r="E72" s="375" t="str">
        <f>E7</f>
        <v>SPŠ  stavební Pardubice- modernizace a vybavení truhlářských dílen</v>
      </c>
      <c r="F72" s="376"/>
      <c r="G72" s="376"/>
      <c r="H72" s="376"/>
      <c r="L72" s="103"/>
    </row>
    <row r="73" spans="2:12" ht="15">
      <c r="B73" s="96"/>
      <c r="C73" s="152" t="s">
        <v>114</v>
      </c>
      <c r="L73" s="96"/>
    </row>
    <row r="74" spans="2:12" s="102" customFormat="1" ht="22.5" customHeight="1">
      <c r="B74" s="103"/>
      <c r="E74" s="375" t="s">
        <v>500</v>
      </c>
      <c r="F74" s="377"/>
      <c r="G74" s="377"/>
      <c r="H74" s="377"/>
      <c r="L74" s="103"/>
    </row>
    <row r="75" spans="2:12" s="102" customFormat="1" ht="14.45" customHeight="1">
      <c r="B75" s="103"/>
      <c r="C75" s="152" t="s">
        <v>501</v>
      </c>
      <c r="L75" s="103"/>
    </row>
    <row r="76" spans="2:12" s="102" customFormat="1" ht="23.25" customHeight="1">
      <c r="B76" s="103"/>
      <c r="E76" s="342" t="str">
        <f>E11</f>
        <v>02E - osvětlní PC učebna</v>
      </c>
      <c r="F76" s="377"/>
      <c r="G76" s="377"/>
      <c r="H76" s="377"/>
      <c r="L76" s="103"/>
    </row>
    <row r="77" spans="2:12" s="102" customFormat="1" ht="6.95" customHeight="1">
      <c r="B77" s="103"/>
      <c r="L77" s="103"/>
    </row>
    <row r="78" spans="2:12" s="102" customFormat="1" ht="18" customHeight="1">
      <c r="B78" s="103"/>
      <c r="C78" s="152" t="s">
        <v>23</v>
      </c>
      <c r="F78" s="154" t="str">
        <f>F14</f>
        <v xml:space="preserve"> </v>
      </c>
      <c r="I78" s="152" t="s">
        <v>25</v>
      </c>
      <c r="J78" s="155">
        <f>IF(J14="","",J14)</f>
        <v>42926</v>
      </c>
      <c r="L78" s="103"/>
    </row>
    <row r="79" spans="2:12" s="102" customFormat="1" ht="6.95" customHeight="1">
      <c r="B79" s="103"/>
      <c r="L79" s="103"/>
    </row>
    <row r="80" spans="2:12" s="102" customFormat="1" ht="15">
      <c r="B80" s="103"/>
      <c r="C80" s="152" t="s">
        <v>26</v>
      </c>
      <c r="F80" s="154" t="str">
        <f>E17</f>
        <v>Pardubický kraj</v>
      </c>
      <c r="I80" s="152" t="s">
        <v>33</v>
      </c>
      <c r="J80" s="154" t="str">
        <f>E23</f>
        <v>Astalon Hůrka Pardubice</v>
      </c>
      <c r="L80" s="103"/>
    </row>
    <row r="81" spans="2:12" s="102" customFormat="1" ht="14.45" customHeight="1">
      <c r="B81" s="103"/>
      <c r="C81" s="152" t="s">
        <v>31</v>
      </c>
      <c r="F81" s="154" t="str">
        <f>IF(E20="","",E20)</f>
        <v/>
      </c>
      <c r="L81" s="103"/>
    </row>
    <row r="82" spans="2:12" s="102" customFormat="1" ht="10.35" customHeight="1">
      <c r="B82" s="103"/>
      <c r="L82" s="103"/>
    </row>
    <row r="83" spans="2:20" s="163" customFormat="1" ht="29.25" customHeight="1">
      <c r="B83" s="156"/>
      <c r="C83" s="157" t="s">
        <v>144</v>
      </c>
      <c r="D83" s="158" t="s">
        <v>56</v>
      </c>
      <c r="E83" s="158" t="s">
        <v>52</v>
      </c>
      <c r="F83" s="158" t="s">
        <v>145</v>
      </c>
      <c r="G83" s="158" t="s">
        <v>146</v>
      </c>
      <c r="H83" s="158" t="s">
        <v>147</v>
      </c>
      <c r="I83" s="228" t="s">
        <v>148</v>
      </c>
      <c r="J83" s="158" t="s">
        <v>118</v>
      </c>
      <c r="K83" s="159" t="s">
        <v>149</v>
      </c>
      <c r="L83" s="156"/>
      <c r="M83" s="160" t="s">
        <v>150</v>
      </c>
      <c r="N83" s="161" t="s">
        <v>41</v>
      </c>
      <c r="O83" s="161" t="s">
        <v>151</v>
      </c>
      <c r="P83" s="161" t="s">
        <v>152</v>
      </c>
      <c r="Q83" s="161" t="s">
        <v>153</v>
      </c>
      <c r="R83" s="161" t="s">
        <v>154</v>
      </c>
      <c r="S83" s="161" t="s">
        <v>155</v>
      </c>
      <c r="T83" s="162" t="s">
        <v>156</v>
      </c>
    </row>
    <row r="84" spans="2:63" s="102" customFormat="1" ht="29.25" customHeight="1">
      <c r="B84" s="103"/>
      <c r="C84" s="164" t="s">
        <v>119</v>
      </c>
      <c r="J84" s="165">
        <f>BK84</f>
        <v>0</v>
      </c>
      <c r="L84" s="103"/>
      <c r="M84" s="166"/>
      <c r="N84" s="113"/>
      <c r="O84" s="113"/>
      <c r="P84" s="167">
        <f>P85</f>
        <v>0</v>
      </c>
      <c r="Q84" s="113"/>
      <c r="R84" s="167">
        <f>R85</f>
        <v>2.8E-05</v>
      </c>
      <c r="S84" s="113"/>
      <c r="T84" s="168">
        <f>T85</f>
        <v>0</v>
      </c>
      <c r="AT84" s="92" t="s">
        <v>70</v>
      </c>
      <c r="AU84" s="92" t="s">
        <v>120</v>
      </c>
      <c r="BK84" s="169">
        <f>BK85</f>
        <v>0</v>
      </c>
    </row>
    <row r="85" spans="2:63" s="171" customFormat="1" ht="37.35" customHeight="1">
      <c r="B85" s="170"/>
      <c r="D85" s="172" t="s">
        <v>70</v>
      </c>
      <c r="E85" s="173" t="s">
        <v>294</v>
      </c>
      <c r="F85" s="173" t="s">
        <v>295</v>
      </c>
      <c r="J85" s="174">
        <f>BK85</f>
        <v>0</v>
      </c>
      <c r="L85" s="170"/>
      <c r="M85" s="175"/>
      <c r="N85" s="176"/>
      <c r="O85" s="176"/>
      <c r="P85" s="177">
        <f>P86</f>
        <v>0</v>
      </c>
      <c r="Q85" s="176"/>
      <c r="R85" s="177">
        <f>R86</f>
        <v>2.8E-05</v>
      </c>
      <c r="S85" s="176"/>
      <c r="T85" s="178">
        <f>T86</f>
        <v>0</v>
      </c>
      <c r="AR85" s="172" t="s">
        <v>81</v>
      </c>
      <c r="AT85" s="179" t="s">
        <v>70</v>
      </c>
      <c r="AU85" s="179" t="s">
        <v>71</v>
      </c>
      <c r="AY85" s="172" t="s">
        <v>159</v>
      </c>
      <c r="BK85" s="180">
        <f>BK86</f>
        <v>0</v>
      </c>
    </row>
    <row r="86" spans="2:63" s="171" customFormat="1" ht="19.9" customHeight="1">
      <c r="B86" s="170"/>
      <c r="D86" s="181" t="s">
        <v>70</v>
      </c>
      <c r="E86" s="182" t="s">
        <v>755</v>
      </c>
      <c r="F86" s="182" t="s">
        <v>756</v>
      </c>
      <c r="J86" s="183">
        <f>BK86</f>
        <v>0</v>
      </c>
      <c r="L86" s="170"/>
      <c r="M86" s="175"/>
      <c r="N86" s="176"/>
      <c r="O86" s="176"/>
      <c r="P86" s="177">
        <f>SUM(P87:P104)</f>
        <v>0</v>
      </c>
      <c r="Q86" s="176"/>
      <c r="R86" s="177">
        <f>SUM(R87:R104)</f>
        <v>2.8E-05</v>
      </c>
      <c r="S86" s="176"/>
      <c r="T86" s="178">
        <f>SUM(T87:T104)</f>
        <v>0</v>
      </c>
      <c r="AR86" s="172" t="s">
        <v>81</v>
      </c>
      <c r="AT86" s="179" t="s">
        <v>70</v>
      </c>
      <c r="AU86" s="179" t="s">
        <v>79</v>
      </c>
      <c r="AY86" s="172" t="s">
        <v>159</v>
      </c>
      <c r="BK86" s="180">
        <f>SUM(BK87:BK104)</f>
        <v>0</v>
      </c>
    </row>
    <row r="87" spans="2:65" s="102" customFormat="1" ht="31.5" customHeight="1">
      <c r="B87" s="103"/>
      <c r="C87" s="231" t="s">
        <v>79</v>
      </c>
      <c r="D87" s="231" t="s">
        <v>221</v>
      </c>
      <c r="E87" s="232" t="s">
        <v>721</v>
      </c>
      <c r="F87" s="233" t="s">
        <v>1279</v>
      </c>
      <c r="G87" s="252" t="s">
        <v>271</v>
      </c>
      <c r="H87" s="253">
        <v>10</v>
      </c>
      <c r="I87" s="7"/>
      <c r="J87" s="236">
        <f>ROUND(I87*H87,2)</f>
        <v>0</v>
      </c>
      <c r="K87" s="233" t="s">
        <v>710</v>
      </c>
      <c r="L87" s="221"/>
      <c r="M87" s="238" t="s">
        <v>5</v>
      </c>
      <c r="N87" s="222" t="s">
        <v>42</v>
      </c>
      <c r="O87" s="104"/>
      <c r="P87" s="185">
        <f>O87*H87</f>
        <v>0</v>
      </c>
      <c r="Q87" s="185">
        <v>0</v>
      </c>
      <c r="R87" s="185">
        <f>Q87*H87</f>
        <v>0</v>
      </c>
      <c r="S87" s="185">
        <v>0</v>
      </c>
      <c r="T87" s="186">
        <f>S87*H87</f>
        <v>0</v>
      </c>
      <c r="AR87" s="92" t="s">
        <v>328</v>
      </c>
      <c r="AT87" s="92" t="s">
        <v>221</v>
      </c>
      <c r="AU87" s="92" t="s">
        <v>81</v>
      </c>
      <c r="AY87" s="92" t="s">
        <v>159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92" t="s">
        <v>79</v>
      </c>
      <c r="BK87" s="187">
        <f>ROUND(I87*H87,2)</f>
        <v>0</v>
      </c>
      <c r="BL87" s="92" t="s">
        <v>252</v>
      </c>
      <c r="BM87" s="92" t="s">
        <v>79</v>
      </c>
    </row>
    <row r="88" spans="2:65" s="153" customFormat="1" ht="31.5" customHeight="1">
      <c r="B88" s="103"/>
      <c r="C88" s="231"/>
      <c r="D88" s="231"/>
      <c r="E88" s="232"/>
      <c r="F88" s="233" t="s">
        <v>1277</v>
      </c>
      <c r="G88" s="252"/>
      <c r="H88" s="253"/>
      <c r="I88" s="276"/>
      <c r="J88" s="236"/>
      <c r="K88" s="233"/>
      <c r="L88" s="221"/>
      <c r="M88" s="238"/>
      <c r="N88" s="266"/>
      <c r="O88" s="267"/>
      <c r="P88" s="268"/>
      <c r="Q88" s="268"/>
      <c r="R88" s="268"/>
      <c r="S88" s="268"/>
      <c r="T88" s="186"/>
      <c r="AR88" s="92"/>
      <c r="AT88" s="92"/>
      <c r="AU88" s="92"/>
      <c r="AY88" s="92"/>
      <c r="BE88" s="187"/>
      <c r="BF88" s="187"/>
      <c r="BG88" s="187"/>
      <c r="BH88" s="187"/>
      <c r="BI88" s="187"/>
      <c r="BJ88" s="92"/>
      <c r="BK88" s="187"/>
      <c r="BL88" s="92"/>
      <c r="BM88" s="92"/>
    </row>
    <row r="89" spans="2:65" s="102" customFormat="1" ht="31.5" customHeight="1">
      <c r="B89" s="103"/>
      <c r="C89" s="231">
        <v>2</v>
      </c>
      <c r="D89" s="231" t="s">
        <v>221</v>
      </c>
      <c r="E89" s="259" t="s">
        <v>792</v>
      </c>
      <c r="F89" s="237" t="s">
        <v>1280</v>
      </c>
      <c r="G89" s="234" t="s">
        <v>510</v>
      </c>
      <c r="H89" s="235">
        <v>6</v>
      </c>
      <c r="I89" s="7"/>
      <c r="J89" s="260">
        <f>ROUND(I89*H89,2)</f>
        <v>0</v>
      </c>
      <c r="K89" s="237" t="s">
        <v>698</v>
      </c>
      <c r="L89" s="221"/>
      <c r="M89" s="238" t="s">
        <v>5</v>
      </c>
      <c r="N89" s="222" t="s">
        <v>42</v>
      </c>
      <c r="O89" s="104"/>
      <c r="P89" s="185">
        <f>O89*H89</f>
        <v>0</v>
      </c>
      <c r="Q89" s="185">
        <v>0</v>
      </c>
      <c r="R89" s="185">
        <f>Q89*H89</f>
        <v>0</v>
      </c>
      <c r="S89" s="185">
        <v>0</v>
      </c>
      <c r="T89" s="186">
        <f>S89*H89</f>
        <v>0</v>
      </c>
      <c r="AR89" s="92" t="s">
        <v>328</v>
      </c>
      <c r="AT89" s="92" t="s">
        <v>221</v>
      </c>
      <c r="AU89" s="92" t="s">
        <v>81</v>
      </c>
      <c r="AY89" s="92" t="s">
        <v>159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92" t="s">
        <v>79</v>
      </c>
      <c r="BK89" s="187">
        <f>ROUND(I89*H89,2)</f>
        <v>0</v>
      </c>
      <c r="BL89" s="92" t="s">
        <v>252</v>
      </c>
      <c r="BM89" s="92" t="s">
        <v>79</v>
      </c>
    </row>
    <row r="90" spans="2:65" s="153" customFormat="1" ht="31.5" customHeight="1">
      <c r="B90" s="103"/>
      <c r="C90" s="231"/>
      <c r="D90" s="231"/>
      <c r="E90" s="259"/>
      <c r="F90" s="237" t="s">
        <v>1277</v>
      </c>
      <c r="G90" s="234"/>
      <c r="H90" s="235"/>
      <c r="I90" s="276"/>
      <c r="J90" s="260"/>
      <c r="K90" s="237"/>
      <c r="L90" s="221"/>
      <c r="M90" s="238"/>
      <c r="N90" s="266"/>
      <c r="O90" s="267"/>
      <c r="P90" s="268"/>
      <c r="Q90" s="268"/>
      <c r="R90" s="268"/>
      <c r="S90" s="268"/>
      <c r="T90" s="186"/>
      <c r="AR90" s="92"/>
      <c r="AT90" s="92"/>
      <c r="AU90" s="92"/>
      <c r="AY90" s="92"/>
      <c r="BE90" s="187"/>
      <c r="BF90" s="187"/>
      <c r="BG90" s="187"/>
      <c r="BH90" s="187"/>
      <c r="BI90" s="187"/>
      <c r="BJ90" s="92"/>
      <c r="BK90" s="187"/>
      <c r="BL90" s="92"/>
      <c r="BM90" s="92"/>
    </row>
    <row r="91" spans="2:65" s="102" customFormat="1" ht="31.5" customHeight="1">
      <c r="B91" s="103"/>
      <c r="C91" s="231" t="s">
        <v>185</v>
      </c>
      <c r="D91" s="231" t="s">
        <v>221</v>
      </c>
      <c r="E91" s="232" t="s">
        <v>762</v>
      </c>
      <c r="F91" s="233" t="s">
        <v>789</v>
      </c>
      <c r="G91" s="252" t="s">
        <v>213</v>
      </c>
      <c r="H91" s="253">
        <v>1</v>
      </c>
      <c r="I91" s="7"/>
      <c r="J91" s="236">
        <f>ROUND(I91*H91,2)</f>
        <v>0</v>
      </c>
      <c r="K91" s="233" t="s">
        <v>166</v>
      </c>
      <c r="L91" s="221"/>
      <c r="M91" s="238" t="s">
        <v>5</v>
      </c>
      <c r="N91" s="222" t="s">
        <v>42</v>
      </c>
      <c r="O91" s="104"/>
      <c r="P91" s="185">
        <f>O91*H91</f>
        <v>0</v>
      </c>
      <c r="Q91" s="185">
        <v>2.8E-05</v>
      </c>
      <c r="R91" s="185">
        <f>Q91*H91</f>
        <v>2.8E-05</v>
      </c>
      <c r="S91" s="185">
        <v>0</v>
      </c>
      <c r="T91" s="186">
        <f>S91*H91</f>
        <v>0</v>
      </c>
      <c r="AR91" s="92" t="s">
        <v>328</v>
      </c>
      <c r="AT91" s="92" t="s">
        <v>221</v>
      </c>
      <c r="AU91" s="92" t="s">
        <v>81</v>
      </c>
      <c r="AY91" s="92" t="s">
        <v>159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92" t="s">
        <v>79</v>
      </c>
      <c r="BK91" s="187">
        <f>ROUND(I91*H91,2)</f>
        <v>0</v>
      </c>
      <c r="BL91" s="92" t="s">
        <v>252</v>
      </c>
      <c r="BM91" s="92" t="s">
        <v>790</v>
      </c>
    </row>
    <row r="92" spans="2:65" s="153" customFormat="1" ht="31.5" customHeight="1">
      <c r="B92" s="103"/>
      <c r="C92" s="231"/>
      <c r="D92" s="231"/>
      <c r="E92" s="259"/>
      <c r="F92" s="237" t="s">
        <v>1277</v>
      </c>
      <c r="G92" s="234"/>
      <c r="H92" s="235"/>
      <c r="I92" s="276"/>
      <c r="J92" s="260"/>
      <c r="K92" s="237"/>
      <c r="L92" s="221"/>
      <c r="M92" s="238"/>
      <c r="N92" s="266"/>
      <c r="O92" s="267"/>
      <c r="P92" s="268"/>
      <c r="Q92" s="268"/>
      <c r="R92" s="268"/>
      <c r="S92" s="268"/>
      <c r="T92" s="186"/>
      <c r="AR92" s="92"/>
      <c r="AT92" s="92"/>
      <c r="AU92" s="92"/>
      <c r="AY92" s="92"/>
      <c r="BE92" s="187"/>
      <c r="BF92" s="187"/>
      <c r="BG92" s="187"/>
      <c r="BH92" s="187"/>
      <c r="BI92" s="187"/>
      <c r="BJ92" s="92"/>
      <c r="BK92" s="187"/>
      <c r="BL92" s="92"/>
      <c r="BM92" s="92"/>
    </row>
    <row r="93" spans="2:65" s="102" customFormat="1" ht="31.5" customHeight="1">
      <c r="B93" s="103"/>
      <c r="C93" s="231" t="s">
        <v>81</v>
      </c>
      <c r="D93" s="231" t="s">
        <v>221</v>
      </c>
      <c r="E93" s="232" t="s">
        <v>791</v>
      </c>
      <c r="F93" s="233" t="s">
        <v>1281</v>
      </c>
      <c r="G93" s="252" t="s">
        <v>510</v>
      </c>
      <c r="H93" s="253">
        <v>1</v>
      </c>
      <c r="I93" s="7"/>
      <c r="J93" s="236">
        <f>ROUND(I93*H93,2)</f>
        <v>0</v>
      </c>
      <c r="K93" s="233" t="s">
        <v>710</v>
      </c>
      <c r="L93" s="221"/>
      <c r="M93" s="238" t="s">
        <v>5</v>
      </c>
      <c r="N93" s="222" t="s">
        <v>42</v>
      </c>
      <c r="O93" s="104"/>
      <c r="P93" s="185">
        <f aca="true" t="shared" si="0" ref="P93:P104">O93*H93</f>
        <v>0</v>
      </c>
      <c r="Q93" s="185">
        <v>0</v>
      </c>
      <c r="R93" s="185">
        <f aca="true" t="shared" si="1" ref="R93:R104">Q93*H93</f>
        <v>0</v>
      </c>
      <c r="S93" s="185">
        <v>0</v>
      </c>
      <c r="T93" s="186">
        <f aca="true" t="shared" si="2" ref="T93:T104">S93*H93</f>
        <v>0</v>
      </c>
      <c r="AR93" s="92" t="s">
        <v>328</v>
      </c>
      <c r="AT93" s="92" t="s">
        <v>221</v>
      </c>
      <c r="AU93" s="92" t="s">
        <v>81</v>
      </c>
      <c r="AY93" s="92" t="s">
        <v>159</v>
      </c>
      <c r="BE93" s="187">
        <f aca="true" t="shared" si="3" ref="BE93:BE104">IF(N93="základní",J93,0)</f>
        <v>0</v>
      </c>
      <c r="BF93" s="187">
        <f aca="true" t="shared" si="4" ref="BF93:BF104">IF(N93="snížená",J93,0)</f>
        <v>0</v>
      </c>
      <c r="BG93" s="187">
        <f aca="true" t="shared" si="5" ref="BG93:BG104">IF(N93="zákl. přenesená",J93,0)</f>
        <v>0</v>
      </c>
      <c r="BH93" s="187">
        <f aca="true" t="shared" si="6" ref="BH93:BH104">IF(N93="sníž. přenesená",J93,0)</f>
        <v>0</v>
      </c>
      <c r="BI93" s="187">
        <f aca="true" t="shared" si="7" ref="BI93:BI104">IF(N93="nulová",J93,0)</f>
        <v>0</v>
      </c>
      <c r="BJ93" s="92" t="s">
        <v>79</v>
      </c>
      <c r="BK93" s="187">
        <f aca="true" t="shared" si="8" ref="BK93:BK104">ROUND(I93*H93,2)</f>
        <v>0</v>
      </c>
      <c r="BL93" s="92" t="s">
        <v>252</v>
      </c>
      <c r="BM93" s="92" t="s">
        <v>81</v>
      </c>
    </row>
    <row r="94" spans="2:65" s="153" customFormat="1" ht="31.5" customHeight="1">
      <c r="B94" s="103"/>
      <c r="C94" s="231"/>
      <c r="D94" s="231"/>
      <c r="E94" s="232"/>
      <c r="F94" s="233" t="s">
        <v>1277</v>
      </c>
      <c r="G94" s="252"/>
      <c r="H94" s="253"/>
      <c r="I94" s="276"/>
      <c r="J94" s="236"/>
      <c r="K94" s="233"/>
      <c r="L94" s="221"/>
      <c r="M94" s="238"/>
      <c r="N94" s="266"/>
      <c r="O94" s="267"/>
      <c r="P94" s="268"/>
      <c r="Q94" s="268"/>
      <c r="R94" s="268"/>
      <c r="S94" s="268"/>
      <c r="T94" s="186"/>
      <c r="AR94" s="92"/>
      <c r="AT94" s="92"/>
      <c r="AU94" s="92"/>
      <c r="AY94" s="92"/>
      <c r="BE94" s="187"/>
      <c r="BF94" s="187"/>
      <c r="BG94" s="187"/>
      <c r="BH94" s="187"/>
      <c r="BI94" s="187"/>
      <c r="BJ94" s="92"/>
      <c r="BK94" s="187"/>
      <c r="BL94" s="92"/>
      <c r="BM94" s="92"/>
    </row>
    <row r="95" spans="2:65" s="102" customFormat="1" ht="22.5" customHeight="1">
      <c r="B95" s="103"/>
      <c r="C95" s="231" t="s">
        <v>160</v>
      </c>
      <c r="D95" s="231" t="s">
        <v>221</v>
      </c>
      <c r="E95" s="232" t="s">
        <v>792</v>
      </c>
      <c r="F95" s="233" t="s">
        <v>1285</v>
      </c>
      <c r="G95" s="252" t="s">
        <v>510</v>
      </c>
      <c r="H95" s="253">
        <v>1</v>
      </c>
      <c r="I95" s="7"/>
      <c r="J95" s="236">
        <f>ROUND(I95*H95,2)</f>
        <v>0</v>
      </c>
      <c r="K95" s="233" t="s">
        <v>698</v>
      </c>
      <c r="L95" s="221"/>
      <c r="M95" s="238" t="s">
        <v>5</v>
      </c>
      <c r="N95" s="222" t="s">
        <v>42</v>
      </c>
      <c r="O95" s="104"/>
      <c r="P95" s="185">
        <f t="shared" si="0"/>
        <v>0</v>
      </c>
      <c r="Q95" s="185">
        <v>0</v>
      </c>
      <c r="R95" s="185">
        <f t="shared" si="1"/>
        <v>0</v>
      </c>
      <c r="S95" s="185">
        <v>0</v>
      </c>
      <c r="T95" s="186">
        <f t="shared" si="2"/>
        <v>0</v>
      </c>
      <c r="AR95" s="92" t="s">
        <v>328</v>
      </c>
      <c r="AT95" s="92" t="s">
        <v>221</v>
      </c>
      <c r="AU95" s="92" t="s">
        <v>81</v>
      </c>
      <c r="AY95" s="92" t="s">
        <v>159</v>
      </c>
      <c r="BE95" s="187">
        <f t="shared" si="3"/>
        <v>0</v>
      </c>
      <c r="BF95" s="187">
        <f t="shared" si="4"/>
        <v>0</v>
      </c>
      <c r="BG95" s="187">
        <f t="shared" si="5"/>
        <v>0</v>
      </c>
      <c r="BH95" s="187">
        <f t="shared" si="6"/>
        <v>0</v>
      </c>
      <c r="BI95" s="187">
        <f t="shared" si="7"/>
        <v>0</v>
      </c>
      <c r="BJ95" s="92" t="s">
        <v>79</v>
      </c>
      <c r="BK95" s="187">
        <f t="shared" si="8"/>
        <v>0</v>
      </c>
      <c r="BL95" s="92" t="s">
        <v>252</v>
      </c>
      <c r="BM95" s="92" t="s">
        <v>160</v>
      </c>
    </row>
    <row r="96" spans="2:65" s="153" customFormat="1" ht="22.5" customHeight="1">
      <c r="B96" s="103"/>
      <c r="C96" s="231"/>
      <c r="D96" s="231"/>
      <c r="E96" s="232"/>
      <c r="F96" s="241" t="s">
        <v>1278</v>
      </c>
      <c r="G96" s="252"/>
      <c r="H96" s="253"/>
      <c r="I96" s="276"/>
      <c r="J96" s="236"/>
      <c r="K96" s="233"/>
      <c r="L96" s="221"/>
      <c r="M96" s="238"/>
      <c r="N96" s="266"/>
      <c r="O96" s="267"/>
      <c r="P96" s="268"/>
      <c r="Q96" s="268"/>
      <c r="R96" s="268"/>
      <c r="S96" s="268"/>
      <c r="T96" s="186"/>
      <c r="AR96" s="92"/>
      <c r="AT96" s="92"/>
      <c r="AU96" s="92"/>
      <c r="AY96" s="92"/>
      <c r="BE96" s="187"/>
      <c r="BF96" s="187"/>
      <c r="BG96" s="187"/>
      <c r="BH96" s="187"/>
      <c r="BI96" s="187"/>
      <c r="BJ96" s="92"/>
      <c r="BK96" s="187"/>
      <c r="BL96" s="92"/>
      <c r="BM96" s="92"/>
    </row>
    <row r="97" spans="2:65" s="102" customFormat="1" ht="31.5" customHeight="1">
      <c r="B97" s="103"/>
      <c r="C97" s="239" t="s">
        <v>167</v>
      </c>
      <c r="D97" s="239" t="s">
        <v>162</v>
      </c>
      <c r="E97" s="261" t="s">
        <v>1108</v>
      </c>
      <c r="F97" s="262" t="s">
        <v>1282</v>
      </c>
      <c r="G97" s="263" t="s">
        <v>510</v>
      </c>
      <c r="H97" s="264">
        <v>6</v>
      </c>
      <c r="I97" s="7"/>
      <c r="J97" s="265">
        <f aca="true" t="shared" si="9" ref="J97:J99">ROUND(I97*H97,2)</f>
        <v>0</v>
      </c>
      <c r="K97" s="262" t="s">
        <v>710</v>
      </c>
      <c r="L97" s="103"/>
      <c r="M97" s="245" t="s">
        <v>5</v>
      </c>
      <c r="N97" s="184" t="s">
        <v>42</v>
      </c>
      <c r="O97" s="104"/>
      <c r="P97" s="185">
        <f t="shared" si="0"/>
        <v>0</v>
      </c>
      <c r="Q97" s="185">
        <v>0</v>
      </c>
      <c r="R97" s="185">
        <f t="shared" si="1"/>
        <v>0</v>
      </c>
      <c r="S97" s="185">
        <v>0</v>
      </c>
      <c r="T97" s="186">
        <f t="shared" si="2"/>
        <v>0</v>
      </c>
      <c r="AR97" s="92" t="s">
        <v>252</v>
      </c>
      <c r="AT97" s="92" t="s">
        <v>162</v>
      </c>
      <c r="AU97" s="92" t="s">
        <v>81</v>
      </c>
      <c r="AY97" s="92" t="s">
        <v>159</v>
      </c>
      <c r="BE97" s="187">
        <f t="shared" si="3"/>
        <v>0</v>
      </c>
      <c r="BF97" s="187">
        <f t="shared" si="4"/>
        <v>0</v>
      </c>
      <c r="BG97" s="187">
        <f t="shared" si="5"/>
        <v>0</v>
      </c>
      <c r="BH97" s="187">
        <f t="shared" si="6"/>
        <v>0</v>
      </c>
      <c r="BI97" s="187">
        <f t="shared" si="7"/>
        <v>0</v>
      </c>
      <c r="BJ97" s="92" t="s">
        <v>79</v>
      </c>
      <c r="BK97" s="187">
        <f t="shared" si="8"/>
        <v>0</v>
      </c>
      <c r="BL97" s="92" t="s">
        <v>252</v>
      </c>
      <c r="BM97" s="92" t="s">
        <v>167</v>
      </c>
    </row>
    <row r="98" spans="2:65" s="153" customFormat="1" ht="31.5" customHeight="1">
      <c r="B98" s="103"/>
      <c r="C98" s="239"/>
      <c r="D98" s="239"/>
      <c r="E98" s="261"/>
      <c r="F98" s="262" t="s">
        <v>1277</v>
      </c>
      <c r="G98" s="263"/>
      <c r="H98" s="264"/>
      <c r="I98" s="276"/>
      <c r="J98" s="265"/>
      <c r="K98" s="262"/>
      <c r="L98" s="103"/>
      <c r="M98" s="245"/>
      <c r="N98" s="269"/>
      <c r="O98" s="267"/>
      <c r="P98" s="268"/>
      <c r="Q98" s="268"/>
      <c r="R98" s="268"/>
      <c r="S98" s="268"/>
      <c r="T98" s="186"/>
      <c r="AR98" s="92"/>
      <c r="AT98" s="92"/>
      <c r="AU98" s="92"/>
      <c r="AY98" s="92"/>
      <c r="BE98" s="187"/>
      <c r="BF98" s="187"/>
      <c r="BG98" s="187"/>
      <c r="BH98" s="187"/>
      <c r="BI98" s="187"/>
      <c r="BJ98" s="92"/>
      <c r="BK98" s="187"/>
      <c r="BL98" s="92"/>
      <c r="BM98" s="92"/>
    </row>
    <row r="99" spans="2:65" s="102" customFormat="1" ht="31.5" customHeight="1">
      <c r="B99" s="103"/>
      <c r="C99" s="239" t="s">
        <v>167</v>
      </c>
      <c r="D99" s="239" t="s">
        <v>162</v>
      </c>
      <c r="E99" s="261" t="s">
        <v>673</v>
      </c>
      <c r="F99" s="262" t="s">
        <v>1283</v>
      </c>
      <c r="G99" s="263" t="s">
        <v>271</v>
      </c>
      <c r="H99" s="264">
        <v>45</v>
      </c>
      <c r="I99" s="7"/>
      <c r="J99" s="265">
        <f t="shared" si="9"/>
        <v>0</v>
      </c>
      <c r="K99" s="262" t="s">
        <v>710</v>
      </c>
      <c r="L99" s="103"/>
      <c r="M99" s="245" t="s">
        <v>5</v>
      </c>
      <c r="N99" s="184" t="s">
        <v>42</v>
      </c>
      <c r="O99" s="104"/>
      <c r="P99" s="185">
        <f t="shared" si="0"/>
        <v>0</v>
      </c>
      <c r="Q99" s="185">
        <v>0</v>
      </c>
      <c r="R99" s="185">
        <f t="shared" si="1"/>
        <v>0</v>
      </c>
      <c r="S99" s="185">
        <v>0</v>
      </c>
      <c r="T99" s="186">
        <f t="shared" si="2"/>
        <v>0</v>
      </c>
      <c r="AR99" s="92" t="s">
        <v>252</v>
      </c>
      <c r="AT99" s="92" t="s">
        <v>162</v>
      </c>
      <c r="AU99" s="92" t="s">
        <v>81</v>
      </c>
      <c r="AY99" s="92" t="s">
        <v>159</v>
      </c>
      <c r="BE99" s="187">
        <f t="shared" si="3"/>
        <v>0</v>
      </c>
      <c r="BF99" s="187">
        <f t="shared" si="4"/>
        <v>0</v>
      </c>
      <c r="BG99" s="187">
        <f t="shared" si="5"/>
        <v>0</v>
      </c>
      <c r="BH99" s="187">
        <f t="shared" si="6"/>
        <v>0</v>
      </c>
      <c r="BI99" s="187">
        <f t="shared" si="7"/>
        <v>0</v>
      </c>
      <c r="BJ99" s="92" t="s">
        <v>79</v>
      </c>
      <c r="BK99" s="187">
        <f t="shared" si="8"/>
        <v>0</v>
      </c>
      <c r="BL99" s="92" t="s">
        <v>252</v>
      </c>
      <c r="BM99" s="92" t="s">
        <v>167</v>
      </c>
    </row>
    <row r="100" spans="2:65" s="153" customFormat="1" ht="31.5" customHeight="1">
      <c r="B100" s="103"/>
      <c r="C100" s="239"/>
      <c r="D100" s="239"/>
      <c r="E100" s="261"/>
      <c r="F100" s="262" t="s">
        <v>1277</v>
      </c>
      <c r="G100" s="263"/>
      <c r="H100" s="264"/>
      <c r="I100" s="276"/>
      <c r="J100" s="265"/>
      <c r="K100" s="262"/>
      <c r="L100" s="103"/>
      <c r="M100" s="245"/>
      <c r="N100" s="269"/>
      <c r="O100" s="267"/>
      <c r="P100" s="268"/>
      <c r="Q100" s="268"/>
      <c r="R100" s="268"/>
      <c r="S100" s="268"/>
      <c r="T100" s="186"/>
      <c r="AR100" s="92"/>
      <c r="AT100" s="92"/>
      <c r="AU100" s="92"/>
      <c r="AY100" s="92"/>
      <c r="BE100" s="187"/>
      <c r="BF100" s="187"/>
      <c r="BG100" s="187"/>
      <c r="BH100" s="187"/>
      <c r="BI100" s="187"/>
      <c r="BJ100" s="92"/>
      <c r="BK100" s="187"/>
      <c r="BL100" s="92"/>
      <c r="BM100" s="92"/>
    </row>
    <row r="101" spans="2:65" s="102" customFormat="1" ht="31.5" customHeight="1">
      <c r="B101" s="103"/>
      <c r="C101" s="239" t="s">
        <v>167</v>
      </c>
      <c r="D101" s="239" t="s">
        <v>162</v>
      </c>
      <c r="E101" s="240" t="s">
        <v>793</v>
      </c>
      <c r="F101" s="241" t="s">
        <v>1284</v>
      </c>
      <c r="G101" s="242" t="s">
        <v>510</v>
      </c>
      <c r="H101" s="243">
        <v>1</v>
      </c>
      <c r="I101" s="6"/>
      <c r="J101" s="244">
        <f>ROUND(I101*H101,2)</f>
        <v>0</v>
      </c>
      <c r="K101" s="241" t="s">
        <v>698</v>
      </c>
      <c r="L101" s="103"/>
      <c r="M101" s="245" t="s">
        <v>5</v>
      </c>
      <c r="N101" s="184" t="s">
        <v>42</v>
      </c>
      <c r="O101" s="104"/>
      <c r="P101" s="185">
        <f t="shared" si="0"/>
        <v>0</v>
      </c>
      <c r="Q101" s="185">
        <v>0</v>
      </c>
      <c r="R101" s="185">
        <f t="shared" si="1"/>
        <v>0</v>
      </c>
      <c r="S101" s="185">
        <v>0</v>
      </c>
      <c r="T101" s="186">
        <f t="shared" si="2"/>
        <v>0</v>
      </c>
      <c r="AR101" s="92" t="s">
        <v>252</v>
      </c>
      <c r="AT101" s="92" t="s">
        <v>162</v>
      </c>
      <c r="AU101" s="92" t="s">
        <v>81</v>
      </c>
      <c r="AY101" s="92" t="s">
        <v>159</v>
      </c>
      <c r="BE101" s="187">
        <f t="shared" si="3"/>
        <v>0</v>
      </c>
      <c r="BF101" s="187">
        <f t="shared" si="4"/>
        <v>0</v>
      </c>
      <c r="BG101" s="187">
        <f t="shared" si="5"/>
        <v>0</v>
      </c>
      <c r="BH101" s="187">
        <f t="shared" si="6"/>
        <v>0</v>
      </c>
      <c r="BI101" s="187">
        <f t="shared" si="7"/>
        <v>0</v>
      </c>
      <c r="BJ101" s="92" t="s">
        <v>79</v>
      </c>
      <c r="BK101" s="187">
        <f t="shared" si="8"/>
        <v>0</v>
      </c>
      <c r="BL101" s="92" t="s">
        <v>252</v>
      </c>
      <c r="BM101" s="92" t="s">
        <v>167</v>
      </c>
    </row>
    <row r="102" spans="2:65" s="153" customFormat="1" ht="31.5" customHeight="1">
      <c r="B102" s="103"/>
      <c r="C102" s="239"/>
      <c r="D102" s="239"/>
      <c r="E102" s="240"/>
      <c r="F102" s="241" t="s">
        <v>1277</v>
      </c>
      <c r="G102" s="242"/>
      <c r="H102" s="243"/>
      <c r="I102" s="276"/>
      <c r="J102" s="244"/>
      <c r="K102" s="241"/>
      <c r="L102" s="103"/>
      <c r="M102" s="245"/>
      <c r="N102" s="269"/>
      <c r="O102" s="267"/>
      <c r="P102" s="268"/>
      <c r="Q102" s="268"/>
      <c r="R102" s="268"/>
      <c r="S102" s="268"/>
      <c r="T102" s="186"/>
      <c r="AR102" s="92"/>
      <c r="AT102" s="92"/>
      <c r="AU102" s="92"/>
      <c r="AY102" s="92"/>
      <c r="BE102" s="187"/>
      <c r="BF102" s="187"/>
      <c r="BG102" s="187"/>
      <c r="BH102" s="187"/>
      <c r="BI102" s="187"/>
      <c r="BJ102" s="92"/>
      <c r="BK102" s="187"/>
      <c r="BL102" s="92"/>
      <c r="BM102" s="92"/>
    </row>
    <row r="103" spans="2:65" s="153" customFormat="1" ht="31.5" customHeight="1">
      <c r="B103" s="103"/>
      <c r="C103" s="239" t="s">
        <v>197</v>
      </c>
      <c r="D103" s="239" t="s">
        <v>162</v>
      </c>
      <c r="E103" s="240" t="s">
        <v>794</v>
      </c>
      <c r="F103" s="241" t="s">
        <v>1286</v>
      </c>
      <c r="G103" s="242" t="s">
        <v>271</v>
      </c>
      <c r="H103" s="243">
        <v>6</v>
      </c>
      <c r="I103" s="6"/>
      <c r="J103" s="244">
        <f>ROUND(I103*H103,2)</f>
        <v>0</v>
      </c>
      <c r="K103" s="241" t="s">
        <v>698</v>
      </c>
      <c r="L103" s="103"/>
      <c r="M103" s="245" t="s">
        <v>5</v>
      </c>
      <c r="N103" s="223" t="s">
        <v>42</v>
      </c>
      <c r="O103" s="224"/>
      <c r="P103" s="225">
        <f aca="true" t="shared" si="10" ref="P103">O103*H103</f>
        <v>0</v>
      </c>
      <c r="Q103" s="225">
        <v>0</v>
      </c>
      <c r="R103" s="225">
        <f aca="true" t="shared" si="11" ref="R103">Q103*H103</f>
        <v>0</v>
      </c>
      <c r="S103" s="225">
        <v>0</v>
      </c>
      <c r="T103" s="226">
        <f aca="true" t="shared" si="12" ref="T103">S103*H103</f>
        <v>0</v>
      </c>
      <c r="AR103" s="92" t="s">
        <v>252</v>
      </c>
      <c r="AT103" s="92" t="s">
        <v>162</v>
      </c>
      <c r="AU103" s="92" t="s">
        <v>81</v>
      </c>
      <c r="AY103" s="92" t="s">
        <v>159</v>
      </c>
      <c r="BE103" s="187">
        <f aca="true" t="shared" si="13" ref="BE103">IF(N103="základní",J103,0)</f>
        <v>0</v>
      </c>
      <c r="BF103" s="187">
        <f aca="true" t="shared" si="14" ref="BF103">IF(N103="snížená",J103,0)</f>
        <v>0</v>
      </c>
      <c r="BG103" s="187">
        <f aca="true" t="shared" si="15" ref="BG103">IF(N103="zákl. přenesená",J103,0)</f>
        <v>0</v>
      </c>
      <c r="BH103" s="187">
        <f aca="true" t="shared" si="16" ref="BH103">IF(N103="sníž. přenesená",J103,0)</f>
        <v>0</v>
      </c>
      <c r="BI103" s="187">
        <f aca="true" t="shared" si="17" ref="BI103">IF(N103="nulová",J103,0)</f>
        <v>0</v>
      </c>
      <c r="BJ103" s="92" t="s">
        <v>79</v>
      </c>
      <c r="BK103" s="187">
        <f aca="true" t="shared" si="18" ref="BK103">ROUND(I103*H103,2)</f>
        <v>0</v>
      </c>
      <c r="BL103" s="92" t="s">
        <v>252</v>
      </c>
      <c r="BM103" s="92" t="s">
        <v>197</v>
      </c>
    </row>
    <row r="104" spans="2:65" s="102" customFormat="1" ht="31.5" customHeight="1">
      <c r="B104" s="103"/>
      <c r="C104" s="239"/>
      <c r="D104" s="239"/>
      <c r="E104" s="240"/>
      <c r="F104" s="241" t="s">
        <v>1278</v>
      </c>
      <c r="G104" s="242"/>
      <c r="H104" s="243"/>
      <c r="I104" s="276"/>
      <c r="J104" s="244"/>
      <c r="K104" s="241"/>
      <c r="L104" s="103"/>
      <c r="M104" s="245" t="s">
        <v>5</v>
      </c>
      <c r="N104" s="223" t="s">
        <v>42</v>
      </c>
      <c r="O104" s="224"/>
      <c r="P104" s="225">
        <f t="shared" si="0"/>
        <v>0</v>
      </c>
      <c r="Q104" s="225">
        <v>0</v>
      </c>
      <c r="R104" s="225">
        <f t="shared" si="1"/>
        <v>0</v>
      </c>
      <c r="S104" s="225">
        <v>0</v>
      </c>
      <c r="T104" s="226">
        <f t="shared" si="2"/>
        <v>0</v>
      </c>
      <c r="AR104" s="92" t="s">
        <v>252</v>
      </c>
      <c r="AT104" s="92" t="s">
        <v>162</v>
      </c>
      <c r="AU104" s="92" t="s">
        <v>81</v>
      </c>
      <c r="AY104" s="92" t="s">
        <v>159</v>
      </c>
      <c r="BE104" s="187">
        <f t="shared" si="3"/>
        <v>0</v>
      </c>
      <c r="BF104" s="187">
        <f t="shared" si="4"/>
        <v>0</v>
      </c>
      <c r="BG104" s="187">
        <f t="shared" si="5"/>
        <v>0</v>
      </c>
      <c r="BH104" s="187">
        <f t="shared" si="6"/>
        <v>0</v>
      </c>
      <c r="BI104" s="187">
        <f t="shared" si="7"/>
        <v>0</v>
      </c>
      <c r="BJ104" s="92" t="s">
        <v>79</v>
      </c>
      <c r="BK104" s="187">
        <f t="shared" si="8"/>
        <v>0</v>
      </c>
      <c r="BL104" s="92" t="s">
        <v>252</v>
      </c>
      <c r="BM104" s="92" t="s">
        <v>197</v>
      </c>
    </row>
    <row r="105" spans="2:12" s="102" customFormat="1" ht="6.95" customHeight="1">
      <c r="B105" s="127"/>
      <c r="C105" s="128"/>
      <c r="D105" s="128"/>
      <c r="E105" s="128"/>
      <c r="F105" s="128"/>
      <c r="G105" s="128"/>
      <c r="H105" s="128"/>
      <c r="I105" s="128"/>
      <c r="J105" s="128"/>
      <c r="K105" s="128"/>
      <c r="L105" s="103"/>
    </row>
  </sheetData>
  <sheetProtection password="DBD7" sheet="1" objects="1" scenarios="1" selectLockedCells="1"/>
  <autoFilter ref="C83:K104"/>
  <mergeCells count="12">
    <mergeCell ref="E74:H74"/>
    <mergeCell ref="E76:H76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2:H72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4"/>
  <sheetViews>
    <sheetView showGridLines="0" workbookViewId="0" topLeftCell="A1">
      <pane ySplit="1" topLeftCell="A79" activePane="bottomLeft" state="frozen"/>
      <selection pane="bottomLeft" activeCell="I91" sqref="I91"/>
    </sheetView>
  </sheetViews>
  <sheetFormatPr defaultColWidth="9.16015625" defaultRowHeight="13.5"/>
  <cols>
    <col min="1" max="1" width="8.33203125" style="91" customWidth="1"/>
    <col min="2" max="2" width="1.66796875" style="91" customWidth="1"/>
    <col min="3" max="3" width="4.16015625" style="91" customWidth="1"/>
    <col min="4" max="4" width="4.33203125" style="91" customWidth="1"/>
    <col min="5" max="5" width="17.16015625" style="91" customWidth="1"/>
    <col min="6" max="6" width="75" style="91" customWidth="1"/>
    <col min="7" max="7" width="8.66015625" style="91" customWidth="1"/>
    <col min="8" max="8" width="11.16015625" style="91" customWidth="1"/>
    <col min="9" max="9" width="12.66015625" style="91" customWidth="1"/>
    <col min="10" max="10" width="23.5" style="91" customWidth="1"/>
    <col min="11" max="11" width="15.5" style="91" customWidth="1"/>
    <col min="12" max="12" width="9.16015625" style="91" customWidth="1"/>
    <col min="13" max="18" width="9.33203125" style="91" hidden="1" customWidth="1"/>
    <col min="19" max="19" width="8.16015625" style="91" hidden="1" customWidth="1"/>
    <col min="20" max="20" width="29.66015625" style="91" hidden="1" customWidth="1"/>
    <col min="21" max="21" width="16.33203125" style="91" hidden="1" customWidth="1"/>
    <col min="22" max="22" width="12.33203125" style="91" customWidth="1"/>
    <col min="23" max="23" width="16.33203125" style="91" customWidth="1"/>
    <col min="24" max="24" width="12.33203125" style="91" customWidth="1"/>
    <col min="25" max="25" width="15" style="91" customWidth="1"/>
    <col min="26" max="26" width="11" style="91" customWidth="1"/>
    <col min="27" max="27" width="15" style="91" customWidth="1"/>
    <col min="28" max="28" width="16.33203125" style="91" customWidth="1"/>
    <col min="29" max="29" width="11" style="91" customWidth="1"/>
    <col min="30" max="30" width="15" style="91" customWidth="1"/>
    <col min="31" max="31" width="16.33203125" style="91" customWidth="1"/>
    <col min="32" max="43" width="9.16015625" style="91" customWidth="1"/>
    <col min="44" max="65" width="9.33203125" style="91" hidden="1" customWidth="1"/>
    <col min="66" max="16384" width="9.16015625" style="91" customWidth="1"/>
  </cols>
  <sheetData>
    <row r="1" spans="1:70" ht="21.75" customHeight="1">
      <c r="A1" s="88"/>
      <c r="B1" s="3"/>
      <c r="C1" s="3"/>
      <c r="D1" s="4" t="s">
        <v>1</v>
      </c>
      <c r="E1" s="3"/>
      <c r="F1" s="89" t="s">
        <v>108</v>
      </c>
      <c r="G1" s="378" t="s">
        <v>109</v>
      </c>
      <c r="H1" s="378"/>
      <c r="I1" s="3"/>
      <c r="J1" s="89" t="s">
        <v>110</v>
      </c>
      <c r="K1" s="4" t="s">
        <v>111</v>
      </c>
      <c r="L1" s="89" t="s">
        <v>112</v>
      </c>
      <c r="M1" s="89"/>
      <c r="N1" s="89"/>
      <c r="O1" s="89"/>
      <c r="P1" s="89"/>
      <c r="Q1" s="89"/>
      <c r="R1" s="89"/>
      <c r="S1" s="89"/>
      <c r="T1" s="89"/>
      <c r="U1" s="90"/>
      <c r="V1" s="90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</row>
    <row r="2" spans="3:46" ht="36.95" customHeight="1">
      <c r="L2" s="336" t="s">
        <v>8</v>
      </c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92" t="s">
        <v>105</v>
      </c>
    </row>
    <row r="3" spans="2:46" ht="6.95" customHeight="1">
      <c r="B3" s="93"/>
      <c r="C3" s="94"/>
      <c r="D3" s="94"/>
      <c r="E3" s="94"/>
      <c r="F3" s="94"/>
      <c r="G3" s="94"/>
      <c r="H3" s="94"/>
      <c r="I3" s="94"/>
      <c r="J3" s="94"/>
      <c r="K3" s="95"/>
      <c r="AT3" s="92" t="s">
        <v>81</v>
      </c>
    </row>
    <row r="4" spans="2:46" ht="36.95" customHeight="1">
      <c r="B4" s="96"/>
      <c r="C4" s="97"/>
      <c r="D4" s="98" t="s">
        <v>113</v>
      </c>
      <c r="E4" s="97"/>
      <c r="F4" s="97"/>
      <c r="G4" s="97"/>
      <c r="H4" s="97"/>
      <c r="I4" s="97"/>
      <c r="J4" s="97"/>
      <c r="K4" s="99"/>
      <c r="M4" s="100" t="s">
        <v>13</v>
      </c>
      <c r="AT4" s="92" t="s">
        <v>6</v>
      </c>
    </row>
    <row r="5" spans="2:11" ht="6.95" customHeight="1">
      <c r="B5" s="96"/>
      <c r="C5" s="97"/>
      <c r="D5" s="97"/>
      <c r="E5" s="97"/>
      <c r="F5" s="97"/>
      <c r="G5" s="97"/>
      <c r="H5" s="97"/>
      <c r="I5" s="97"/>
      <c r="J5" s="97"/>
      <c r="K5" s="99"/>
    </row>
    <row r="6" spans="2:11" ht="15">
      <c r="B6" s="96"/>
      <c r="C6" s="97"/>
      <c r="D6" s="101" t="s">
        <v>19</v>
      </c>
      <c r="E6" s="97"/>
      <c r="F6" s="97"/>
      <c r="G6" s="97"/>
      <c r="H6" s="97"/>
      <c r="I6" s="97"/>
      <c r="J6" s="97"/>
      <c r="K6" s="99"/>
    </row>
    <row r="7" spans="2:11" ht="22.5" customHeight="1">
      <c r="B7" s="96"/>
      <c r="C7" s="97"/>
      <c r="D7" s="97"/>
      <c r="E7" s="379" t="str">
        <f>'Rekapitulace stavby'!K6</f>
        <v>SPŠ  stavební Pardubice- modernizace a vybavení truhlářských dílen</v>
      </c>
      <c r="F7" s="380"/>
      <c r="G7" s="380"/>
      <c r="H7" s="380"/>
      <c r="I7" s="97"/>
      <c r="J7" s="97"/>
      <c r="K7" s="99"/>
    </row>
    <row r="8" spans="2:11" ht="15">
      <c r="B8" s="96"/>
      <c r="C8" s="97"/>
      <c r="D8" s="101" t="s">
        <v>114</v>
      </c>
      <c r="E8" s="97"/>
      <c r="F8" s="97"/>
      <c r="G8" s="97"/>
      <c r="H8" s="97"/>
      <c r="I8" s="97"/>
      <c r="J8" s="97"/>
      <c r="K8" s="99"/>
    </row>
    <row r="9" spans="2:11" s="102" customFormat="1" ht="22.5" customHeight="1">
      <c r="B9" s="103"/>
      <c r="C9" s="104"/>
      <c r="D9" s="104"/>
      <c r="E9" s="379" t="s">
        <v>795</v>
      </c>
      <c r="F9" s="382"/>
      <c r="G9" s="382"/>
      <c r="H9" s="382"/>
      <c r="I9" s="104"/>
      <c r="J9" s="104"/>
      <c r="K9" s="105"/>
    </row>
    <row r="10" spans="2:11" s="102" customFormat="1" ht="15">
      <c r="B10" s="103"/>
      <c r="C10" s="104"/>
      <c r="D10" s="101" t="s">
        <v>501</v>
      </c>
      <c r="E10" s="104"/>
      <c r="F10" s="104"/>
      <c r="G10" s="104"/>
      <c r="H10" s="104"/>
      <c r="I10" s="104"/>
      <c r="J10" s="104"/>
      <c r="K10" s="105"/>
    </row>
    <row r="11" spans="2:11" s="102" customFormat="1" ht="36.95" customHeight="1">
      <c r="B11" s="103"/>
      <c r="C11" s="104"/>
      <c r="D11" s="104"/>
      <c r="E11" s="381" t="s">
        <v>796</v>
      </c>
      <c r="F11" s="382"/>
      <c r="G11" s="382"/>
      <c r="H11" s="382"/>
      <c r="I11" s="104"/>
      <c r="J11" s="104"/>
      <c r="K11" s="105"/>
    </row>
    <row r="12" spans="2:11" s="102" customFormat="1" ht="13.5">
      <c r="B12" s="103"/>
      <c r="C12" s="104"/>
      <c r="D12" s="104"/>
      <c r="E12" s="104"/>
      <c r="F12" s="104"/>
      <c r="G12" s="104"/>
      <c r="H12" s="104"/>
      <c r="I12" s="104"/>
      <c r="J12" s="104"/>
      <c r="K12" s="105"/>
    </row>
    <row r="13" spans="2:11" s="102" customFormat="1" ht="14.45" customHeight="1">
      <c r="B13" s="103"/>
      <c r="C13" s="104"/>
      <c r="D13" s="101" t="s">
        <v>21</v>
      </c>
      <c r="E13" s="104"/>
      <c r="F13" s="107" t="s">
        <v>5</v>
      </c>
      <c r="G13" s="104"/>
      <c r="H13" s="104"/>
      <c r="I13" s="101" t="s">
        <v>22</v>
      </c>
      <c r="J13" s="107" t="s">
        <v>5</v>
      </c>
      <c r="K13" s="105"/>
    </row>
    <row r="14" spans="2:11" s="102" customFormat="1" ht="14.45" customHeight="1">
      <c r="B14" s="103"/>
      <c r="C14" s="104"/>
      <c r="D14" s="101" t="s">
        <v>23</v>
      </c>
      <c r="E14" s="104"/>
      <c r="F14" s="107" t="s">
        <v>24</v>
      </c>
      <c r="G14" s="104"/>
      <c r="H14" s="104"/>
      <c r="I14" s="101" t="s">
        <v>25</v>
      </c>
      <c r="J14" s="108">
        <f>'Rekapitulace stavby'!AN8</f>
        <v>42926</v>
      </c>
      <c r="K14" s="105"/>
    </row>
    <row r="15" spans="2:11" s="102" customFormat="1" ht="10.9" customHeight="1">
      <c r="B15" s="103"/>
      <c r="C15" s="104"/>
      <c r="D15" s="104"/>
      <c r="E15" s="104"/>
      <c r="F15" s="104"/>
      <c r="G15" s="104"/>
      <c r="H15" s="104"/>
      <c r="I15" s="104"/>
      <c r="J15" s="104"/>
      <c r="K15" s="105"/>
    </row>
    <row r="16" spans="2:11" s="102" customFormat="1" ht="14.45" customHeight="1">
      <c r="B16" s="103"/>
      <c r="C16" s="104"/>
      <c r="D16" s="101" t="s">
        <v>26</v>
      </c>
      <c r="E16" s="104"/>
      <c r="F16" s="104"/>
      <c r="G16" s="104"/>
      <c r="H16" s="104"/>
      <c r="I16" s="101" t="s">
        <v>27</v>
      </c>
      <c r="J16" s="107" t="s">
        <v>5</v>
      </c>
      <c r="K16" s="105"/>
    </row>
    <row r="17" spans="2:11" s="102" customFormat="1" ht="18" customHeight="1">
      <c r="B17" s="103"/>
      <c r="C17" s="104"/>
      <c r="D17" s="104"/>
      <c r="E17" s="107" t="s">
        <v>29</v>
      </c>
      <c r="F17" s="104"/>
      <c r="G17" s="104"/>
      <c r="H17" s="104"/>
      <c r="I17" s="101" t="s">
        <v>30</v>
      </c>
      <c r="J17" s="107" t="s">
        <v>5</v>
      </c>
      <c r="K17" s="105"/>
    </row>
    <row r="18" spans="2:11" s="102" customFormat="1" ht="6.95" customHeight="1">
      <c r="B18" s="103"/>
      <c r="C18" s="104"/>
      <c r="D18" s="104"/>
      <c r="E18" s="104"/>
      <c r="F18" s="104"/>
      <c r="G18" s="104"/>
      <c r="H18" s="104"/>
      <c r="I18" s="104"/>
      <c r="J18" s="104"/>
      <c r="K18" s="105"/>
    </row>
    <row r="19" spans="2:11" s="102" customFormat="1" ht="14.45" customHeight="1">
      <c r="B19" s="103"/>
      <c r="C19" s="104"/>
      <c r="D19" s="101" t="s">
        <v>31</v>
      </c>
      <c r="E19" s="104"/>
      <c r="F19" s="104"/>
      <c r="G19" s="104"/>
      <c r="H19" s="104"/>
      <c r="I19" s="101" t="s">
        <v>27</v>
      </c>
      <c r="J19" s="107" t="str">
        <f>IF('Rekapitulace stavby'!AN13="Vyplň údaj","",IF('Rekapitulace stavby'!AN13="","",'Rekapitulace stavby'!AN13))</f>
        <v/>
      </c>
      <c r="K19" s="105"/>
    </row>
    <row r="20" spans="2:11" s="102" customFormat="1" ht="18" customHeight="1">
      <c r="B20" s="103"/>
      <c r="C20" s="104"/>
      <c r="D20" s="104"/>
      <c r="E20" s="107" t="str">
        <f>IF('Rekapitulace stavby'!E14="Vyplň údaj","",IF('Rekapitulace stavby'!E14="","",'Rekapitulace stavby'!E14))</f>
        <v/>
      </c>
      <c r="F20" s="104"/>
      <c r="G20" s="104"/>
      <c r="H20" s="104"/>
      <c r="I20" s="101" t="s">
        <v>30</v>
      </c>
      <c r="J20" s="107" t="str">
        <f>IF('Rekapitulace stavby'!AN14="Vyplň údaj","",IF('Rekapitulace stavby'!AN14="","",'Rekapitulace stavby'!AN14))</f>
        <v/>
      </c>
      <c r="K20" s="105"/>
    </row>
    <row r="21" spans="2:11" s="102" customFormat="1" ht="6.95" customHeight="1">
      <c r="B21" s="103"/>
      <c r="C21" s="104"/>
      <c r="D21" s="104"/>
      <c r="E21" s="104"/>
      <c r="F21" s="104"/>
      <c r="G21" s="104"/>
      <c r="H21" s="104"/>
      <c r="I21" s="104"/>
      <c r="J21" s="104"/>
      <c r="K21" s="105"/>
    </row>
    <row r="22" spans="2:11" s="102" customFormat="1" ht="14.45" customHeight="1">
      <c r="B22" s="103"/>
      <c r="C22" s="104"/>
      <c r="D22" s="101" t="s">
        <v>33</v>
      </c>
      <c r="E22" s="104"/>
      <c r="F22" s="104"/>
      <c r="G22" s="104"/>
      <c r="H22" s="104"/>
      <c r="I22" s="101" t="s">
        <v>27</v>
      </c>
      <c r="J22" s="107" t="s">
        <v>5</v>
      </c>
      <c r="K22" s="105"/>
    </row>
    <row r="23" spans="2:11" s="102" customFormat="1" ht="18" customHeight="1">
      <c r="B23" s="103"/>
      <c r="C23" s="104"/>
      <c r="D23" s="104"/>
      <c r="E23" s="107" t="s">
        <v>34</v>
      </c>
      <c r="F23" s="104"/>
      <c r="G23" s="104"/>
      <c r="H23" s="104"/>
      <c r="I23" s="101" t="s">
        <v>30</v>
      </c>
      <c r="J23" s="107" t="s">
        <v>5</v>
      </c>
      <c r="K23" s="105"/>
    </row>
    <row r="24" spans="2:11" s="102" customFormat="1" ht="6.95" customHeight="1">
      <c r="B24" s="103"/>
      <c r="C24" s="104"/>
      <c r="D24" s="104"/>
      <c r="E24" s="104"/>
      <c r="F24" s="104"/>
      <c r="G24" s="104"/>
      <c r="H24" s="104"/>
      <c r="I24" s="104"/>
      <c r="J24" s="104"/>
      <c r="K24" s="105"/>
    </row>
    <row r="25" spans="2:11" s="102" customFormat="1" ht="14.45" customHeight="1">
      <c r="B25" s="103"/>
      <c r="C25" s="104"/>
      <c r="D25" s="101" t="s">
        <v>36</v>
      </c>
      <c r="E25" s="104"/>
      <c r="F25" s="104"/>
      <c r="G25" s="104"/>
      <c r="H25" s="104"/>
      <c r="I25" s="104"/>
      <c r="J25" s="104"/>
      <c r="K25" s="105"/>
    </row>
    <row r="26" spans="2:11" s="112" customFormat="1" ht="22.5" customHeight="1">
      <c r="B26" s="109"/>
      <c r="C26" s="110"/>
      <c r="D26" s="110"/>
      <c r="E26" s="371" t="s">
        <v>5</v>
      </c>
      <c r="F26" s="371"/>
      <c r="G26" s="371"/>
      <c r="H26" s="371"/>
      <c r="I26" s="110"/>
      <c r="J26" s="110"/>
      <c r="K26" s="111"/>
    </row>
    <row r="27" spans="2:11" s="102" customFormat="1" ht="6.95" customHeight="1">
      <c r="B27" s="103"/>
      <c r="C27" s="104"/>
      <c r="D27" s="104"/>
      <c r="E27" s="104"/>
      <c r="F27" s="104"/>
      <c r="G27" s="104"/>
      <c r="H27" s="104"/>
      <c r="I27" s="104"/>
      <c r="J27" s="104"/>
      <c r="K27" s="105"/>
    </row>
    <row r="28" spans="2:11" s="102" customFormat="1" ht="6.95" customHeight="1">
      <c r="B28" s="103"/>
      <c r="C28" s="104"/>
      <c r="D28" s="113"/>
      <c r="E28" s="113"/>
      <c r="F28" s="113"/>
      <c r="G28" s="113"/>
      <c r="H28" s="113"/>
      <c r="I28" s="113"/>
      <c r="J28" s="113"/>
      <c r="K28" s="114"/>
    </row>
    <row r="29" spans="2:11" s="102" customFormat="1" ht="25.35" customHeight="1">
      <c r="B29" s="103"/>
      <c r="C29" s="104"/>
      <c r="D29" s="115" t="s">
        <v>37</v>
      </c>
      <c r="E29" s="104"/>
      <c r="F29" s="104"/>
      <c r="G29" s="104"/>
      <c r="H29" s="104"/>
      <c r="I29" s="104"/>
      <c r="J29" s="116">
        <f>ROUND(J87,2)</f>
        <v>0</v>
      </c>
      <c r="K29" s="105"/>
    </row>
    <row r="30" spans="2:11" s="102" customFormat="1" ht="6.95" customHeight="1">
      <c r="B30" s="103"/>
      <c r="C30" s="104"/>
      <c r="D30" s="113"/>
      <c r="E30" s="113"/>
      <c r="F30" s="113"/>
      <c r="G30" s="113"/>
      <c r="H30" s="113"/>
      <c r="I30" s="113"/>
      <c r="J30" s="113"/>
      <c r="K30" s="114"/>
    </row>
    <row r="31" spans="2:11" s="102" customFormat="1" ht="14.45" customHeight="1">
      <c r="B31" s="103"/>
      <c r="C31" s="104"/>
      <c r="D31" s="104"/>
      <c r="E31" s="104"/>
      <c r="F31" s="117" t="s">
        <v>39</v>
      </c>
      <c r="G31" s="104"/>
      <c r="H31" s="104"/>
      <c r="I31" s="117" t="s">
        <v>38</v>
      </c>
      <c r="J31" s="117" t="s">
        <v>40</v>
      </c>
      <c r="K31" s="105"/>
    </row>
    <row r="32" spans="2:11" s="102" customFormat="1" ht="14.45" customHeight="1">
      <c r="B32" s="103"/>
      <c r="C32" s="104"/>
      <c r="D32" s="118" t="s">
        <v>41</v>
      </c>
      <c r="E32" s="118" t="s">
        <v>42</v>
      </c>
      <c r="F32" s="119">
        <f>ROUND(SUM(BE87:BE123),2)</f>
        <v>0</v>
      </c>
      <c r="G32" s="104"/>
      <c r="H32" s="104"/>
      <c r="I32" s="227">
        <v>0.21</v>
      </c>
      <c r="J32" s="119">
        <f>ROUND(ROUND((SUM(BE87:BE123)),2)*I32,2)</f>
        <v>0</v>
      </c>
      <c r="K32" s="105"/>
    </row>
    <row r="33" spans="2:11" s="102" customFormat="1" ht="14.45" customHeight="1">
      <c r="B33" s="103"/>
      <c r="C33" s="104"/>
      <c r="D33" s="104"/>
      <c r="E33" s="118" t="s">
        <v>43</v>
      </c>
      <c r="F33" s="119">
        <f>ROUND(SUM(BF87:BF123),2)</f>
        <v>0</v>
      </c>
      <c r="G33" s="104"/>
      <c r="H33" s="104"/>
      <c r="I33" s="227">
        <v>0.15</v>
      </c>
      <c r="J33" s="119">
        <f>ROUND(ROUND((SUM(BF87:BF123)),2)*I33,2)</f>
        <v>0</v>
      </c>
      <c r="K33" s="105"/>
    </row>
    <row r="34" spans="2:11" s="102" customFormat="1" ht="14.45" customHeight="1" hidden="1">
      <c r="B34" s="103"/>
      <c r="C34" s="104"/>
      <c r="D34" s="104"/>
      <c r="E34" s="118" t="s">
        <v>44</v>
      </c>
      <c r="F34" s="119">
        <f>ROUND(SUM(BG87:BG123),2)</f>
        <v>0</v>
      </c>
      <c r="G34" s="104"/>
      <c r="H34" s="104"/>
      <c r="I34" s="227">
        <v>0.21</v>
      </c>
      <c r="J34" s="119">
        <v>0</v>
      </c>
      <c r="K34" s="105"/>
    </row>
    <row r="35" spans="2:11" s="102" customFormat="1" ht="14.45" customHeight="1" hidden="1">
      <c r="B35" s="103"/>
      <c r="C35" s="104"/>
      <c r="D35" s="104"/>
      <c r="E35" s="118" t="s">
        <v>45</v>
      </c>
      <c r="F35" s="119">
        <f>ROUND(SUM(BH87:BH123),2)</f>
        <v>0</v>
      </c>
      <c r="G35" s="104"/>
      <c r="H35" s="104"/>
      <c r="I35" s="227">
        <v>0.15</v>
      </c>
      <c r="J35" s="119">
        <v>0</v>
      </c>
      <c r="K35" s="105"/>
    </row>
    <row r="36" spans="2:11" s="102" customFormat="1" ht="14.45" customHeight="1" hidden="1">
      <c r="B36" s="103"/>
      <c r="C36" s="104"/>
      <c r="D36" s="104"/>
      <c r="E36" s="118" t="s">
        <v>46</v>
      </c>
      <c r="F36" s="119">
        <f>ROUND(SUM(BI87:BI123),2)</f>
        <v>0</v>
      </c>
      <c r="G36" s="104"/>
      <c r="H36" s="104"/>
      <c r="I36" s="227">
        <v>0</v>
      </c>
      <c r="J36" s="119">
        <v>0</v>
      </c>
      <c r="K36" s="105"/>
    </row>
    <row r="37" spans="2:11" s="102" customFormat="1" ht="6.95" customHeight="1">
      <c r="B37" s="103"/>
      <c r="C37" s="104"/>
      <c r="D37" s="104"/>
      <c r="E37" s="104"/>
      <c r="F37" s="104"/>
      <c r="G37" s="104"/>
      <c r="H37" s="104"/>
      <c r="I37" s="104"/>
      <c r="J37" s="104"/>
      <c r="K37" s="105"/>
    </row>
    <row r="38" spans="2:11" s="102" customFormat="1" ht="25.35" customHeight="1">
      <c r="B38" s="103"/>
      <c r="C38" s="120"/>
      <c r="D38" s="121" t="s">
        <v>47</v>
      </c>
      <c r="E38" s="122"/>
      <c r="F38" s="122"/>
      <c r="G38" s="123" t="s">
        <v>48</v>
      </c>
      <c r="H38" s="124" t="s">
        <v>49</v>
      </c>
      <c r="I38" s="122"/>
      <c r="J38" s="125">
        <f>SUM(J29:J36)</f>
        <v>0</v>
      </c>
      <c r="K38" s="126"/>
    </row>
    <row r="39" spans="2:11" s="102" customFormat="1" ht="14.45" customHeight="1">
      <c r="B39" s="127"/>
      <c r="C39" s="128"/>
      <c r="D39" s="128"/>
      <c r="E39" s="128"/>
      <c r="F39" s="128"/>
      <c r="G39" s="128"/>
      <c r="H39" s="128"/>
      <c r="I39" s="128"/>
      <c r="J39" s="128"/>
      <c r="K39" s="129"/>
    </row>
    <row r="43" spans="2:11" s="102" customFormat="1" ht="6.95" customHeight="1">
      <c r="B43" s="130"/>
      <c r="C43" s="131"/>
      <c r="D43" s="131"/>
      <c r="E43" s="131"/>
      <c r="F43" s="131"/>
      <c r="G43" s="131"/>
      <c r="H43" s="131"/>
      <c r="I43" s="131"/>
      <c r="J43" s="131"/>
      <c r="K43" s="132"/>
    </row>
    <row r="44" spans="2:11" s="102" customFormat="1" ht="36.95" customHeight="1">
      <c r="B44" s="103"/>
      <c r="C44" s="98" t="s">
        <v>116</v>
      </c>
      <c r="D44" s="104"/>
      <c r="E44" s="104"/>
      <c r="F44" s="104"/>
      <c r="G44" s="104"/>
      <c r="H44" s="104"/>
      <c r="I44" s="104"/>
      <c r="J44" s="104"/>
      <c r="K44" s="105"/>
    </row>
    <row r="45" spans="2:11" s="102" customFormat="1" ht="6.95" customHeight="1">
      <c r="B45" s="103"/>
      <c r="C45" s="104"/>
      <c r="D45" s="104"/>
      <c r="E45" s="104"/>
      <c r="F45" s="104"/>
      <c r="G45" s="104"/>
      <c r="H45" s="104"/>
      <c r="I45" s="104"/>
      <c r="J45" s="104"/>
      <c r="K45" s="105"/>
    </row>
    <row r="46" spans="2:11" s="102" customFormat="1" ht="14.45" customHeight="1">
      <c r="B46" s="103"/>
      <c r="C46" s="101" t="s">
        <v>19</v>
      </c>
      <c r="D46" s="104"/>
      <c r="E46" s="104"/>
      <c r="F46" s="104"/>
      <c r="G46" s="104"/>
      <c r="H46" s="104"/>
      <c r="I46" s="104"/>
      <c r="J46" s="104"/>
      <c r="K46" s="105"/>
    </row>
    <row r="47" spans="2:11" s="102" customFormat="1" ht="22.5" customHeight="1">
      <c r="B47" s="103"/>
      <c r="C47" s="104"/>
      <c r="D47" s="104"/>
      <c r="E47" s="379" t="str">
        <f>E7</f>
        <v>SPŠ  stavební Pardubice- modernizace a vybavení truhlářských dílen</v>
      </c>
      <c r="F47" s="380"/>
      <c r="G47" s="380"/>
      <c r="H47" s="380"/>
      <c r="I47" s="104"/>
      <c r="J47" s="104"/>
      <c r="K47" s="105"/>
    </row>
    <row r="48" spans="2:11" ht="15">
      <c r="B48" s="96"/>
      <c r="C48" s="101" t="s">
        <v>114</v>
      </c>
      <c r="D48" s="97"/>
      <c r="E48" s="97"/>
      <c r="F48" s="97"/>
      <c r="G48" s="97"/>
      <c r="H48" s="97"/>
      <c r="I48" s="97"/>
      <c r="J48" s="97"/>
      <c r="K48" s="99"/>
    </row>
    <row r="49" spans="2:11" s="102" customFormat="1" ht="22.5" customHeight="1">
      <c r="B49" s="103"/>
      <c r="C49" s="104"/>
      <c r="D49" s="104"/>
      <c r="E49" s="379" t="s">
        <v>795</v>
      </c>
      <c r="F49" s="382"/>
      <c r="G49" s="382"/>
      <c r="H49" s="382"/>
      <c r="I49" s="104"/>
      <c r="J49" s="104"/>
      <c r="K49" s="105"/>
    </row>
    <row r="50" spans="2:11" s="102" customFormat="1" ht="14.45" customHeight="1">
      <c r="B50" s="103"/>
      <c r="C50" s="101" t="s">
        <v>501</v>
      </c>
      <c r="D50" s="104"/>
      <c r="E50" s="104"/>
      <c r="F50" s="104"/>
      <c r="G50" s="104"/>
      <c r="H50" s="104"/>
      <c r="I50" s="104"/>
      <c r="J50" s="104"/>
      <c r="K50" s="105"/>
    </row>
    <row r="51" spans="2:11" s="102" customFormat="1" ht="23.25" customHeight="1">
      <c r="B51" s="103"/>
      <c r="C51" s="104"/>
      <c r="D51" s="104"/>
      <c r="E51" s="381" t="str">
        <f>E11</f>
        <v>03A - Vzduchotechnika</v>
      </c>
      <c r="F51" s="382"/>
      <c r="G51" s="382"/>
      <c r="H51" s="382"/>
      <c r="I51" s="104"/>
      <c r="J51" s="104"/>
      <c r="K51" s="105"/>
    </row>
    <row r="52" spans="2:11" s="102" customFormat="1" ht="6.95" customHeight="1">
      <c r="B52" s="103"/>
      <c r="C52" s="104"/>
      <c r="D52" s="104"/>
      <c r="E52" s="104"/>
      <c r="F52" s="104"/>
      <c r="G52" s="104"/>
      <c r="H52" s="104"/>
      <c r="I52" s="104"/>
      <c r="J52" s="104"/>
      <c r="K52" s="105"/>
    </row>
    <row r="53" spans="2:11" s="102" customFormat="1" ht="18" customHeight="1">
      <c r="B53" s="103"/>
      <c r="C53" s="101" t="s">
        <v>23</v>
      </c>
      <c r="D53" s="104"/>
      <c r="E53" s="104"/>
      <c r="F53" s="107" t="str">
        <f>F14</f>
        <v>Pardubice</v>
      </c>
      <c r="G53" s="104"/>
      <c r="H53" s="104"/>
      <c r="I53" s="101" t="s">
        <v>25</v>
      </c>
      <c r="J53" s="108">
        <f>IF(J14="","",J14)</f>
        <v>42926</v>
      </c>
      <c r="K53" s="105"/>
    </row>
    <row r="54" spans="2:11" s="102" customFormat="1" ht="6.95" customHeight="1">
      <c r="B54" s="103"/>
      <c r="C54" s="104"/>
      <c r="D54" s="104"/>
      <c r="E54" s="104"/>
      <c r="F54" s="104"/>
      <c r="G54" s="104"/>
      <c r="H54" s="104"/>
      <c r="I54" s="104"/>
      <c r="J54" s="104"/>
      <c r="K54" s="105"/>
    </row>
    <row r="55" spans="2:11" s="102" customFormat="1" ht="15">
      <c r="B55" s="103"/>
      <c r="C55" s="101" t="s">
        <v>26</v>
      </c>
      <c r="D55" s="104"/>
      <c r="E55" s="104"/>
      <c r="F55" s="107" t="str">
        <f>E17</f>
        <v>Pardubický kraj</v>
      </c>
      <c r="G55" s="104"/>
      <c r="H55" s="104"/>
      <c r="I55" s="101" t="s">
        <v>33</v>
      </c>
      <c r="J55" s="107" t="str">
        <f>E23</f>
        <v>Astalon Hůrka Pardubice</v>
      </c>
      <c r="K55" s="105"/>
    </row>
    <row r="56" spans="2:11" s="102" customFormat="1" ht="14.45" customHeight="1">
      <c r="B56" s="103"/>
      <c r="C56" s="101" t="s">
        <v>31</v>
      </c>
      <c r="D56" s="104"/>
      <c r="E56" s="104"/>
      <c r="F56" s="107" t="str">
        <f>IF(E20="","",E20)</f>
        <v/>
      </c>
      <c r="G56" s="104"/>
      <c r="H56" s="104"/>
      <c r="I56" s="104"/>
      <c r="J56" s="104"/>
      <c r="K56" s="105"/>
    </row>
    <row r="57" spans="2:11" s="102" customFormat="1" ht="10.35" customHeight="1">
      <c r="B57" s="103"/>
      <c r="C57" s="104"/>
      <c r="D57" s="104"/>
      <c r="E57" s="104"/>
      <c r="F57" s="104"/>
      <c r="G57" s="104"/>
      <c r="H57" s="104"/>
      <c r="I57" s="104"/>
      <c r="J57" s="104"/>
      <c r="K57" s="105"/>
    </row>
    <row r="58" spans="2:11" s="102" customFormat="1" ht="29.25" customHeight="1">
      <c r="B58" s="103"/>
      <c r="C58" s="133" t="s">
        <v>117</v>
      </c>
      <c r="D58" s="120"/>
      <c r="E58" s="120"/>
      <c r="F58" s="120"/>
      <c r="G58" s="120"/>
      <c r="H58" s="120"/>
      <c r="I58" s="120"/>
      <c r="J58" s="134" t="s">
        <v>118</v>
      </c>
      <c r="K58" s="135"/>
    </row>
    <row r="59" spans="2:11" s="102" customFormat="1" ht="10.35" customHeight="1">
      <c r="B59" s="103"/>
      <c r="C59" s="104"/>
      <c r="D59" s="104"/>
      <c r="E59" s="104"/>
      <c r="F59" s="104"/>
      <c r="G59" s="104"/>
      <c r="H59" s="104"/>
      <c r="I59" s="104"/>
      <c r="J59" s="104"/>
      <c r="K59" s="105"/>
    </row>
    <row r="60" spans="2:47" s="102" customFormat="1" ht="29.25" customHeight="1">
      <c r="B60" s="103"/>
      <c r="C60" s="136" t="s">
        <v>119</v>
      </c>
      <c r="D60" s="104"/>
      <c r="E60" s="104"/>
      <c r="F60" s="104"/>
      <c r="G60" s="104"/>
      <c r="H60" s="104"/>
      <c r="I60" s="104"/>
      <c r="J60" s="116">
        <f>J87</f>
        <v>0</v>
      </c>
      <c r="K60" s="105"/>
      <c r="AU60" s="92" t="s">
        <v>120</v>
      </c>
    </row>
    <row r="61" spans="2:11" s="143" customFormat="1" ht="24.95" customHeight="1">
      <c r="B61" s="137"/>
      <c r="C61" s="138"/>
      <c r="D61" s="139" t="s">
        <v>797</v>
      </c>
      <c r="E61" s="140"/>
      <c r="F61" s="140"/>
      <c r="G61" s="140"/>
      <c r="H61" s="140"/>
      <c r="I61" s="140"/>
      <c r="J61" s="141">
        <f>J88</f>
        <v>0</v>
      </c>
      <c r="K61" s="142"/>
    </row>
    <row r="62" spans="2:11" s="143" customFormat="1" ht="24.95" customHeight="1">
      <c r="B62" s="137"/>
      <c r="C62" s="138"/>
      <c r="D62" s="139" t="s">
        <v>798</v>
      </c>
      <c r="E62" s="140"/>
      <c r="F62" s="140"/>
      <c r="G62" s="140"/>
      <c r="H62" s="140"/>
      <c r="I62" s="140"/>
      <c r="J62" s="141">
        <f>J114</f>
        <v>0</v>
      </c>
      <c r="K62" s="142"/>
    </row>
    <row r="63" spans="2:11" s="143" customFormat="1" ht="24.95" customHeight="1">
      <c r="B63" s="137"/>
      <c r="C63" s="138"/>
      <c r="D63" s="139" t="s">
        <v>799</v>
      </c>
      <c r="E63" s="140"/>
      <c r="F63" s="140"/>
      <c r="G63" s="140"/>
      <c r="H63" s="140"/>
      <c r="I63" s="140"/>
      <c r="J63" s="141">
        <f>J119</f>
        <v>0</v>
      </c>
      <c r="K63" s="142"/>
    </row>
    <row r="64" spans="2:11" s="143" customFormat="1" ht="24.95" customHeight="1">
      <c r="B64" s="137"/>
      <c r="C64" s="138"/>
      <c r="D64" s="139" t="s">
        <v>136</v>
      </c>
      <c r="E64" s="140"/>
      <c r="F64" s="140"/>
      <c r="G64" s="140"/>
      <c r="H64" s="140"/>
      <c r="I64" s="140"/>
      <c r="J64" s="141">
        <f>J121</f>
        <v>0</v>
      </c>
      <c r="K64" s="142"/>
    </row>
    <row r="65" spans="2:11" s="150" customFormat="1" ht="19.9" customHeight="1">
      <c r="B65" s="144"/>
      <c r="C65" s="145"/>
      <c r="D65" s="146" t="s">
        <v>140</v>
      </c>
      <c r="E65" s="147"/>
      <c r="F65" s="147"/>
      <c r="G65" s="147"/>
      <c r="H65" s="147"/>
      <c r="I65" s="147"/>
      <c r="J65" s="148">
        <f>J122</f>
        <v>0</v>
      </c>
      <c r="K65" s="149"/>
    </row>
    <row r="66" spans="2:11" s="102" customFormat="1" ht="21.75" customHeight="1">
      <c r="B66" s="103"/>
      <c r="C66" s="104"/>
      <c r="D66" s="104"/>
      <c r="E66" s="104"/>
      <c r="F66" s="104"/>
      <c r="G66" s="104"/>
      <c r="H66" s="104"/>
      <c r="I66" s="104"/>
      <c r="J66" s="104"/>
      <c r="K66" s="105"/>
    </row>
    <row r="67" spans="2:11" s="102" customFormat="1" ht="6.95" customHeight="1">
      <c r="B67" s="127"/>
      <c r="C67" s="128"/>
      <c r="D67" s="128"/>
      <c r="E67" s="128"/>
      <c r="F67" s="128"/>
      <c r="G67" s="128"/>
      <c r="H67" s="128"/>
      <c r="I67" s="128"/>
      <c r="J67" s="128"/>
      <c r="K67" s="129"/>
    </row>
    <row r="71" spans="2:12" s="102" customFormat="1" ht="6.95" customHeight="1">
      <c r="B71" s="130"/>
      <c r="C71" s="131"/>
      <c r="D71" s="131"/>
      <c r="E71" s="131"/>
      <c r="F71" s="131"/>
      <c r="G71" s="131"/>
      <c r="H71" s="131"/>
      <c r="I71" s="131"/>
      <c r="J71" s="131"/>
      <c r="K71" s="131"/>
      <c r="L71" s="103"/>
    </row>
    <row r="72" spans="2:12" s="102" customFormat="1" ht="36.95" customHeight="1">
      <c r="B72" s="103"/>
      <c r="C72" s="151" t="s">
        <v>143</v>
      </c>
      <c r="L72" s="103"/>
    </row>
    <row r="73" spans="2:12" s="102" customFormat="1" ht="6.95" customHeight="1">
      <c r="B73" s="103"/>
      <c r="L73" s="103"/>
    </row>
    <row r="74" spans="2:12" s="102" customFormat="1" ht="14.45" customHeight="1">
      <c r="B74" s="103"/>
      <c r="C74" s="152" t="s">
        <v>19</v>
      </c>
      <c r="L74" s="103"/>
    </row>
    <row r="75" spans="2:12" s="102" customFormat="1" ht="22.5" customHeight="1">
      <c r="B75" s="103"/>
      <c r="E75" s="375" t="str">
        <f>E7</f>
        <v>SPŠ  stavební Pardubice- modernizace a vybavení truhlářských dílen</v>
      </c>
      <c r="F75" s="376"/>
      <c r="G75" s="376"/>
      <c r="H75" s="376"/>
      <c r="L75" s="103"/>
    </row>
    <row r="76" spans="2:12" ht="15">
      <c r="B76" s="96"/>
      <c r="C76" s="152" t="s">
        <v>114</v>
      </c>
      <c r="L76" s="96"/>
    </row>
    <row r="77" spans="2:12" s="102" customFormat="1" ht="22.5" customHeight="1">
      <c r="B77" s="103"/>
      <c r="E77" s="375" t="s">
        <v>795</v>
      </c>
      <c r="F77" s="377"/>
      <c r="G77" s="377"/>
      <c r="H77" s="377"/>
      <c r="L77" s="103"/>
    </row>
    <row r="78" spans="2:12" s="102" customFormat="1" ht="14.45" customHeight="1">
      <c r="B78" s="103"/>
      <c r="C78" s="152" t="s">
        <v>501</v>
      </c>
      <c r="L78" s="103"/>
    </row>
    <row r="79" spans="2:12" s="102" customFormat="1" ht="23.25" customHeight="1">
      <c r="B79" s="103"/>
      <c r="E79" s="342" t="str">
        <f>E11</f>
        <v>03A - Vzduchotechnika</v>
      </c>
      <c r="F79" s="377"/>
      <c r="G79" s="377"/>
      <c r="H79" s="377"/>
      <c r="L79" s="103"/>
    </row>
    <row r="80" spans="2:12" s="102" customFormat="1" ht="6.95" customHeight="1">
      <c r="B80" s="103"/>
      <c r="L80" s="103"/>
    </row>
    <row r="81" spans="2:12" s="102" customFormat="1" ht="18" customHeight="1">
      <c r="B81" s="103"/>
      <c r="C81" s="152" t="s">
        <v>23</v>
      </c>
      <c r="F81" s="154" t="str">
        <f>F14</f>
        <v>Pardubice</v>
      </c>
      <c r="I81" s="152" t="s">
        <v>25</v>
      </c>
      <c r="J81" s="155">
        <f>IF(J14="","",J14)</f>
        <v>42926</v>
      </c>
      <c r="L81" s="103"/>
    </row>
    <row r="82" spans="2:12" s="102" customFormat="1" ht="6.95" customHeight="1">
      <c r="B82" s="103"/>
      <c r="L82" s="103"/>
    </row>
    <row r="83" spans="2:12" s="102" customFormat="1" ht="15">
      <c r="B83" s="103"/>
      <c r="C83" s="152" t="s">
        <v>26</v>
      </c>
      <c r="F83" s="154" t="str">
        <f>E17</f>
        <v>Pardubický kraj</v>
      </c>
      <c r="I83" s="152" t="s">
        <v>33</v>
      </c>
      <c r="J83" s="154" t="str">
        <f>E23</f>
        <v>Astalon Hůrka Pardubice</v>
      </c>
      <c r="L83" s="103"/>
    </row>
    <row r="84" spans="2:12" s="102" customFormat="1" ht="14.45" customHeight="1">
      <c r="B84" s="103"/>
      <c r="C84" s="152" t="s">
        <v>31</v>
      </c>
      <c r="F84" s="154" t="str">
        <f>IF(E20="","",E20)</f>
        <v/>
      </c>
      <c r="L84" s="103"/>
    </row>
    <row r="85" spans="2:12" s="102" customFormat="1" ht="10.35" customHeight="1">
      <c r="B85" s="103"/>
      <c r="L85" s="103"/>
    </row>
    <row r="86" spans="2:20" s="163" customFormat="1" ht="29.25" customHeight="1">
      <c r="B86" s="156"/>
      <c r="C86" s="157" t="s">
        <v>144</v>
      </c>
      <c r="D86" s="158" t="s">
        <v>56</v>
      </c>
      <c r="E86" s="158" t="s">
        <v>52</v>
      </c>
      <c r="F86" s="158" t="s">
        <v>145</v>
      </c>
      <c r="G86" s="158" t="s">
        <v>146</v>
      </c>
      <c r="H86" s="158" t="s">
        <v>147</v>
      </c>
      <c r="I86" s="228" t="s">
        <v>148</v>
      </c>
      <c r="J86" s="158" t="s">
        <v>118</v>
      </c>
      <c r="K86" s="159" t="s">
        <v>149</v>
      </c>
      <c r="L86" s="156"/>
      <c r="M86" s="160" t="s">
        <v>150</v>
      </c>
      <c r="N86" s="161" t="s">
        <v>41</v>
      </c>
      <c r="O86" s="161" t="s">
        <v>151</v>
      </c>
      <c r="P86" s="161" t="s">
        <v>152</v>
      </c>
      <c r="Q86" s="161" t="s">
        <v>153</v>
      </c>
      <c r="R86" s="161" t="s">
        <v>154</v>
      </c>
      <c r="S86" s="161" t="s">
        <v>155</v>
      </c>
      <c r="T86" s="162" t="s">
        <v>156</v>
      </c>
    </row>
    <row r="87" spans="2:63" s="102" customFormat="1" ht="29.25" customHeight="1">
      <c r="B87" s="103"/>
      <c r="C87" s="164" t="s">
        <v>119</v>
      </c>
      <c r="J87" s="165">
        <f>BK87</f>
        <v>0</v>
      </c>
      <c r="L87" s="103"/>
      <c r="M87" s="166"/>
      <c r="N87" s="113"/>
      <c r="O87" s="113"/>
      <c r="P87" s="167">
        <f>P88+P114+P119+P121</f>
        <v>0</v>
      </c>
      <c r="Q87" s="113"/>
      <c r="R87" s="167">
        <f>R88+R114+R119+R121</f>
        <v>0</v>
      </c>
      <c r="S87" s="113"/>
      <c r="T87" s="168">
        <f>T88+T114+T119+T121</f>
        <v>0</v>
      </c>
      <c r="AT87" s="92" t="s">
        <v>70</v>
      </c>
      <c r="AU87" s="92" t="s">
        <v>120</v>
      </c>
      <c r="BK87" s="169">
        <f>BK88+BK114+BK119+BK121</f>
        <v>0</v>
      </c>
    </row>
    <row r="88" spans="2:63" s="171" customFormat="1" ht="37.35" customHeight="1">
      <c r="B88" s="170"/>
      <c r="D88" s="181" t="s">
        <v>70</v>
      </c>
      <c r="E88" s="229" t="s">
        <v>506</v>
      </c>
      <c r="F88" s="229" t="s">
        <v>800</v>
      </c>
      <c r="J88" s="230">
        <f>BK88</f>
        <v>0</v>
      </c>
      <c r="L88" s="170"/>
      <c r="M88" s="175"/>
      <c r="N88" s="176"/>
      <c r="O88" s="176"/>
      <c r="P88" s="177">
        <f>SUM(P89:P113)</f>
        <v>0</v>
      </c>
      <c r="Q88" s="176"/>
      <c r="R88" s="177">
        <f>SUM(R89:R113)</f>
        <v>0</v>
      </c>
      <c r="S88" s="176"/>
      <c r="T88" s="178">
        <f>SUM(T89:T113)</f>
        <v>0</v>
      </c>
      <c r="AR88" s="172" t="s">
        <v>81</v>
      </c>
      <c r="AT88" s="179" t="s">
        <v>70</v>
      </c>
      <c r="AU88" s="179" t="s">
        <v>71</v>
      </c>
      <c r="AY88" s="172" t="s">
        <v>159</v>
      </c>
      <c r="BK88" s="180">
        <f>SUM(BK89:BK113)</f>
        <v>0</v>
      </c>
    </row>
    <row r="89" spans="2:65" s="102" customFormat="1" ht="31.5" customHeight="1">
      <c r="B89" s="103"/>
      <c r="C89" s="239" t="s">
        <v>79</v>
      </c>
      <c r="D89" s="239" t="s">
        <v>162</v>
      </c>
      <c r="E89" s="240" t="s">
        <v>801</v>
      </c>
      <c r="F89" s="241" t="s">
        <v>1109</v>
      </c>
      <c r="G89" s="242" t="s">
        <v>271</v>
      </c>
      <c r="H89" s="243">
        <v>1</v>
      </c>
      <c r="I89" s="6"/>
      <c r="J89" s="244">
        <f aca="true" t="shared" si="0" ref="J89:J99">ROUND(I89*H89,2)</f>
        <v>0</v>
      </c>
      <c r="K89" s="241" t="s">
        <v>698</v>
      </c>
      <c r="L89" s="103"/>
      <c r="M89" s="245" t="s">
        <v>5</v>
      </c>
      <c r="N89" s="184" t="s">
        <v>42</v>
      </c>
      <c r="O89" s="104"/>
      <c r="P89" s="185">
        <f aca="true" t="shared" si="1" ref="P89:P99">O89*H89</f>
        <v>0</v>
      </c>
      <c r="Q89" s="185">
        <v>0</v>
      </c>
      <c r="R89" s="185">
        <f aca="true" t="shared" si="2" ref="R89:R99">Q89*H89</f>
        <v>0</v>
      </c>
      <c r="S89" s="185">
        <v>0</v>
      </c>
      <c r="T89" s="186">
        <f aca="true" t="shared" si="3" ref="T89:T99">S89*H89</f>
        <v>0</v>
      </c>
      <c r="AR89" s="92" t="s">
        <v>252</v>
      </c>
      <c r="AT89" s="92" t="s">
        <v>162</v>
      </c>
      <c r="AU89" s="92" t="s">
        <v>79</v>
      </c>
      <c r="AY89" s="92" t="s">
        <v>159</v>
      </c>
      <c r="BE89" s="187">
        <f aca="true" t="shared" si="4" ref="BE89:BE99">IF(N89="základní",J89,0)</f>
        <v>0</v>
      </c>
      <c r="BF89" s="187">
        <f aca="true" t="shared" si="5" ref="BF89:BF99">IF(N89="snížená",J89,0)</f>
        <v>0</v>
      </c>
      <c r="BG89" s="187">
        <f aca="true" t="shared" si="6" ref="BG89:BG99">IF(N89="zákl. přenesená",J89,0)</f>
        <v>0</v>
      </c>
      <c r="BH89" s="187">
        <f aca="true" t="shared" si="7" ref="BH89:BH99">IF(N89="sníž. přenesená",J89,0)</f>
        <v>0</v>
      </c>
      <c r="BI89" s="187">
        <f aca="true" t="shared" si="8" ref="BI89:BI99">IF(N89="nulová",J89,0)</f>
        <v>0</v>
      </c>
      <c r="BJ89" s="92" t="s">
        <v>79</v>
      </c>
      <c r="BK89" s="187">
        <f aca="true" t="shared" si="9" ref="BK89:BK99">ROUND(I89*H89,2)</f>
        <v>0</v>
      </c>
      <c r="BL89" s="92" t="s">
        <v>252</v>
      </c>
      <c r="BM89" s="92" t="s">
        <v>802</v>
      </c>
    </row>
    <row r="90" spans="2:65" s="102" customFormat="1" ht="31.5" customHeight="1">
      <c r="B90" s="103"/>
      <c r="C90" s="239">
        <v>2</v>
      </c>
      <c r="D90" s="239" t="s">
        <v>162</v>
      </c>
      <c r="E90" s="240" t="s">
        <v>803</v>
      </c>
      <c r="F90" s="241" t="s">
        <v>1109</v>
      </c>
      <c r="G90" s="242" t="s">
        <v>271</v>
      </c>
      <c r="H90" s="243">
        <v>2</v>
      </c>
      <c r="I90" s="6"/>
      <c r="J90" s="244">
        <f t="shared" si="0"/>
        <v>0</v>
      </c>
      <c r="K90" s="241" t="s">
        <v>698</v>
      </c>
      <c r="L90" s="103"/>
      <c r="M90" s="245" t="s">
        <v>5</v>
      </c>
      <c r="N90" s="184" t="s">
        <v>42</v>
      </c>
      <c r="O90" s="104"/>
      <c r="P90" s="185">
        <f t="shared" si="1"/>
        <v>0</v>
      </c>
      <c r="Q90" s="185">
        <v>0</v>
      </c>
      <c r="R90" s="185">
        <f t="shared" si="2"/>
        <v>0</v>
      </c>
      <c r="S90" s="185">
        <v>0</v>
      </c>
      <c r="T90" s="186">
        <f t="shared" si="3"/>
        <v>0</v>
      </c>
      <c r="AR90" s="92" t="s">
        <v>252</v>
      </c>
      <c r="AT90" s="92" t="s">
        <v>162</v>
      </c>
      <c r="AU90" s="92" t="s">
        <v>79</v>
      </c>
      <c r="AY90" s="92" t="s">
        <v>159</v>
      </c>
      <c r="BE90" s="187">
        <f t="shared" si="4"/>
        <v>0</v>
      </c>
      <c r="BF90" s="187">
        <f t="shared" si="5"/>
        <v>0</v>
      </c>
      <c r="BG90" s="187">
        <f t="shared" si="6"/>
        <v>0</v>
      </c>
      <c r="BH90" s="187">
        <f t="shared" si="7"/>
        <v>0</v>
      </c>
      <c r="BI90" s="187">
        <f t="shared" si="8"/>
        <v>0</v>
      </c>
      <c r="BJ90" s="92" t="s">
        <v>79</v>
      </c>
      <c r="BK90" s="187">
        <f t="shared" si="9"/>
        <v>0</v>
      </c>
      <c r="BL90" s="92" t="s">
        <v>252</v>
      </c>
      <c r="BM90" s="92" t="s">
        <v>804</v>
      </c>
    </row>
    <row r="91" spans="2:65" s="102" customFormat="1" ht="31.5" customHeight="1">
      <c r="B91" s="103"/>
      <c r="C91" s="239">
        <v>3</v>
      </c>
      <c r="D91" s="239" t="s">
        <v>162</v>
      </c>
      <c r="E91" s="240" t="s">
        <v>805</v>
      </c>
      <c r="F91" s="241" t="s">
        <v>1110</v>
      </c>
      <c r="G91" s="242" t="s">
        <v>271</v>
      </c>
      <c r="H91" s="243">
        <v>2</v>
      </c>
      <c r="I91" s="6"/>
      <c r="J91" s="244">
        <f t="shared" si="0"/>
        <v>0</v>
      </c>
      <c r="K91" s="241" t="s">
        <v>698</v>
      </c>
      <c r="L91" s="103"/>
      <c r="M91" s="245" t="s">
        <v>5</v>
      </c>
      <c r="N91" s="184" t="s">
        <v>42</v>
      </c>
      <c r="O91" s="104"/>
      <c r="P91" s="185">
        <f t="shared" si="1"/>
        <v>0</v>
      </c>
      <c r="Q91" s="185">
        <v>0</v>
      </c>
      <c r="R91" s="185">
        <f t="shared" si="2"/>
        <v>0</v>
      </c>
      <c r="S91" s="185">
        <v>0</v>
      </c>
      <c r="T91" s="186">
        <f t="shared" si="3"/>
        <v>0</v>
      </c>
      <c r="AR91" s="92" t="s">
        <v>252</v>
      </c>
      <c r="AT91" s="92" t="s">
        <v>162</v>
      </c>
      <c r="AU91" s="92" t="s">
        <v>79</v>
      </c>
      <c r="AY91" s="92" t="s">
        <v>159</v>
      </c>
      <c r="BE91" s="187">
        <f t="shared" si="4"/>
        <v>0</v>
      </c>
      <c r="BF91" s="187">
        <f t="shared" si="5"/>
        <v>0</v>
      </c>
      <c r="BG91" s="187">
        <f t="shared" si="6"/>
        <v>0</v>
      </c>
      <c r="BH91" s="187">
        <f t="shared" si="7"/>
        <v>0</v>
      </c>
      <c r="BI91" s="187">
        <f t="shared" si="8"/>
        <v>0</v>
      </c>
      <c r="BJ91" s="92" t="s">
        <v>79</v>
      </c>
      <c r="BK91" s="187">
        <f t="shared" si="9"/>
        <v>0</v>
      </c>
      <c r="BL91" s="92" t="s">
        <v>252</v>
      </c>
      <c r="BM91" s="92" t="s">
        <v>806</v>
      </c>
    </row>
    <row r="92" spans="2:65" s="102" customFormat="1" ht="31.5" customHeight="1">
      <c r="B92" s="103"/>
      <c r="C92" s="239">
        <v>4</v>
      </c>
      <c r="D92" s="239" t="s">
        <v>162</v>
      </c>
      <c r="E92" s="240" t="s">
        <v>807</v>
      </c>
      <c r="F92" s="241" t="s">
        <v>1110</v>
      </c>
      <c r="G92" s="242" t="s">
        <v>271</v>
      </c>
      <c r="H92" s="243">
        <v>8</v>
      </c>
      <c r="I92" s="6"/>
      <c r="J92" s="244">
        <f t="shared" si="0"/>
        <v>0</v>
      </c>
      <c r="K92" s="241" t="s">
        <v>698</v>
      </c>
      <c r="L92" s="103"/>
      <c r="M92" s="245" t="s">
        <v>5</v>
      </c>
      <c r="N92" s="184" t="s">
        <v>42</v>
      </c>
      <c r="O92" s="104"/>
      <c r="P92" s="185">
        <f t="shared" si="1"/>
        <v>0</v>
      </c>
      <c r="Q92" s="185">
        <v>0</v>
      </c>
      <c r="R92" s="185">
        <f t="shared" si="2"/>
        <v>0</v>
      </c>
      <c r="S92" s="185">
        <v>0</v>
      </c>
      <c r="T92" s="186">
        <f t="shared" si="3"/>
        <v>0</v>
      </c>
      <c r="AR92" s="92" t="s">
        <v>252</v>
      </c>
      <c r="AT92" s="92" t="s">
        <v>162</v>
      </c>
      <c r="AU92" s="92" t="s">
        <v>79</v>
      </c>
      <c r="AY92" s="92" t="s">
        <v>159</v>
      </c>
      <c r="BE92" s="187">
        <f t="shared" si="4"/>
        <v>0</v>
      </c>
      <c r="BF92" s="187">
        <f t="shared" si="5"/>
        <v>0</v>
      </c>
      <c r="BG92" s="187">
        <f t="shared" si="6"/>
        <v>0</v>
      </c>
      <c r="BH92" s="187">
        <f t="shared" si="7"/>
        <v>0</v>
      </c>
      <c r="BI92" s="187">
        <f t="shared" si="8"/>
        <v>0</v>
      </c>
      <c r="BJ92" s="92" t="s">
        <v>79</v>
      </c>
      <c r="BK92" s="187">
        <f t="shared" si="9"/>
        <v>0</v>
      </c>
      <c r="BL92" s="92" t="s">
        <v>252</v>
      </c>
      <c r="BM92" s="92" t="s">
        <v>808</v>
      </c>
    </row>
    <row r="93" spans="2:65" s="102" customFormat="1" ht="22.5" customHeight="1">
      <c r="B93" s="103"/>
      <c r="C93" s="239">
        <v>5</v>
      </c>
      <c r="D93" s="239" t="s">
        <v>162</v>
      </c>
      <c r="E93" s="240" t="s">
        <v>809</v>
      </c>
      <c r="F93" s="241" t="s">
        <v>1111</v>
      </c>
      <c r="G93" s="242" t="s">
        <v>510</v>
      </c>
      <c r="H93" s="243">
        <v>1</v>
      </c>
      <c r="I93" s="6"/>
      <c r="J93" s="244">
        <f t="shared" si="0"/>
        <v>0</v>
      </c>
      <c r="K93" s="241" t="s">
        <v>698</v>
      </c>
      <c r="L93" s="103"/>
      <c r="M93" s="245" t="s">
        <v>5</v>
      </c>
      <c r="N93" s="184" t="s">
        <v>42</v>
      </c>
      <c r="O93" s="104"/>
      <c r="P93" s="185">
        <f t="shared" si="1"/>
        <v>0</v>
      </c>
      <c r="Q93" s="185">
        <v>0</v>
      </c>
      <c r="R93" s="185">
        <f t="shared" si="2"/>
        <v>0</v>
      </c>
      <c r="S93" s="185">
        <v>0</v>
      </c>
      <c r="T93" s="186">
        <f t="shared" si="3"/>
        <v>0</v>
      </c>
      <c r="AR93" s="92" t="s">
        <v>252</v>
      </c>
      <c r="AT93" s="92" t="s">
        <v>162</v>
      </c>
      <c r="AU93" s="92" t="s">
        <v>79</v>
      </c>
      <c r="AY93" s="92" t="s">
        <v>159</v>
      </c>
      <c r="BE93" s="187">
        <f t="shared" si="4"/>
        <v>0</v>
      </c>
      <c r="BF93" s="187">
        <f t="shared" si="5"/>
        <v>0</v>
      </c>
      <c r="BG93" s="187">
        <f t="shared" si="6"/>
        <v>0</v>
      </c>
      <c r="BH93" s="187">
        <f t="shared" si="7"/>
        <v>0</v>
      </c>
      <c r="BI93" s="187">
        <f t="shared" si="8"/>
        <v>0</v>
      </c>
      <c r="BJ93" s="92" t="s">
        <v>79</v>
      </c>
      <c r="BK93" s="187">
        <f t="shared" si="9"/>
        <v>0</v>
      </c>
      <c r="BL93" s="92" t="s">
        <v>252</v>
      </c>
      <c r="BM93" s="92" t="s">
        <v>810</v>
      </c>
    </row>
    <row r="94" spans="2:65" s="102" customFormat="1" ht="22.5" customHeight="1">
      <c r="B94" s="103"/>
      <c r="C94" s="239">
        <v>6</v>
      </c>
      <c r="D94" s="239" t="s">
        <v>162</v>
      </c>
      <c r="E94" s="240" t="s">
        <v>811</v>
      </c>
      <c r="F94" s="241" t="s">
        <v>1111</v>
      </c>
      <c r="G94" s="242" t="s">
        <v>510</v>
      </c>
      <c r="H94" s="243">
        <v>1</v>
      </c>
      <c r="I94" s="6"/>
      <c r="J94" s="244">
        <f t="shared" si="0"/>
        <v>0</v>
      </c>
      <c r="K94" s="241" t="s">
        <v>698</v>
      </c>
      <c r="L94" s="103"/>
      <c r="M94" s="245" t="s">
        <v>5</v>
      </c>
      <c r="N94" s="184" t="s">
        <v>42</v>
      </c>
      <c r="O94" s="104"/>
      <c r="P94" s="185">
        <f t="shared" si="1"/>
        <v>0</v>
      </c>
      <c r="Q94" s="185">
        <v>0</v>
      </c>
      <c r="R94" s="185">
        <f t="shared" si="2"/>
        <v>0</v>
      </c>
      <c r="S94" s="185">
        <v>0</v>
      </c>
      <c r="T94" s="186">
        <f t="shared" si="3"/>
        <v>0</v>
      </c>
      <c r="AR94" s="92" t="s">
        <v>252</v>
      </c>
      <c r="AT94" s="92" t="s">
        <v>162</v>
      </c>
      <c r="AU94" s="92" t="s">
        <v>79</v>
      </c>
      <c r="AY94" s="92" t="s">
        <v>159</v>
      </c>
      <c r="BE94" s="187">
        <f t="shared" si="4"/>
        <v>0</v>
      </c>
      <c r="BF94" s="187">
        <f t="shared" si="5"/>
        <v>0</v>
      </c>
      <c r="BG94" s="187">
        <f t="shared" si="6"/>
        <v>0</v>
      </c>
      <c r="BH94" s="187">
        <f t="shared" si="7"/>
        <v>0</v>
      </c>
      <c r="BI94" s="187">
        <f t="shared" si="8"/>
        <v>0</v>
      </c>
      <c r="BJ94" s="92" t="s">
        <v>79</v>
      </c>
      <c r="BK94" s="187">
        <f t="shared" si="9"/>
        <v>0</v>
      </c>
      <c r="BL94" s="92" t="s">
        <v>252</v>
      </c>
      <c r="BM94" s="92" t="s">
        <v>812</v>
      </c>
    </row>
    <row r="95" spans="2:65" s="102" customFormat="1" ht="22.5" customHeight="1">
      <c r="B95" s="103"/>
      <c r="C95" s="239">
        <v>7</v>
      </c>
      <c r="D95" s="239" t="s">
        <v>162</v>
      </c>
      <c r="E95" s="240" t="s">
        <v>813</v>
      </c>
      <c r="F95" s="241" t="s">
        <v>1112</v>
      </c>
      <c r="G95" s="242" t="s">
        <v>510</v>
      </c>
      <c r="H95" s="243">
        <v>2</v>
      </c>
      <c r="I95" s="6"/>
      <c r="J95" s="244">
        <f t="shared" si="0"/>
        <v>0</v>
      </c>
      <c r="K95" s="241" t="s">
        <v>698</v>
      </c>
      <c r="L95" s="103"/>
      <c r="M95" s="245" t="s">
        <v>5</v>
      </c>
      <c r="N95" s="184" t="s">
        <v>42</v>
      </c>
      <c r="O95" s="104"/>
      <c r="P95" s="185">
        <f t="shared" si="1"/>
        <v>0</v>
      </c>
      <c r="Q95" s="185">
        <v>0</v>
      </c>
      <c r="R95" s="185">
        <f t="shared" si="2"/>
        <v>0</v>
      </c>
      <c r="S95" s="185">
        <v>0</v>
      </c>
      <c r="T95" s="186">
        <f t="shared" si="3"/>
        <v>0</v>
      </c>
      <c r="AR95" s="92" t="s">
        <v>252</v>
      </c>
      <c r="AT95" s="92" t="s">
        <v>162</v>
      </c>
      <c r="AU95" s="92" t="s">
        <v>79</v>
      </c>
      <c r="AY95" s="92" t="s">
        <v>159</v>
      </c>
      <c r="BE95" s="187">
        <f t="shared" si="4"/>
        <v>0</v>
      </c>
      <c r="BF95" s="187">
        <f t="shared" si="5"/>
        <v>0</v>
      </c>
      <c r="BG95" s="187">
        <f t="shared" si="6"/>
        <v>0</v>
      </c>
      <c r="BH95" s="187">
        <f t="shared" si="7"/>
        <v>0</v>
      </c>
      <c r="BI95" s="187">
        <f t="shared" si="8"/>
        <v>0</v>
      </c>
      <c r="BJ95" s="92" t="s">
        <v>79</v>
      </c>
      <c r="BK95" s="187">
        <f t="shared" si="9"/>
        <v>0</v>
      </c>
      <c r="BL95" s="92" t="s">
        <v>252</v>
      </c>
      <c r="BM95" s="92" t="s">
        <v>814</v>
      </c>
    </row>
    <row r="96" spans="2:65" s="102" customFormat="1" ht="22.5" customHeight="1">
      <c r="B96" s="103"/>
      <c r="C96" s="239">
        <v>8</v>
      </c>
      <c r="D96" s="239" t="s">
        <v>162</v>
      </c>
      <c r="E96" s="240" t="s">
        <v>813</v>
      </c>
      <c r="F96" s="241" t="s">
        <v>1112</v>
      </c>
      <c r="G96" s="242" t="s">
        <v>510</v>
      </c>
      <c r="H96" s="243">
        <v>2</v>
      </c>
      <c r="I96" s="6"/>
      <c r="J96" s="244">
        <f t="shared" si="0"/>
        <v>0</v>
      </c>
      <c r="K96" s="241" t="s">
        <v>698</v>
      </c>
      <c r="L96" s="103"/>
      <c r="M96" s="245" t="s">
        <v>5</v>
      </c>
      <c r="N96" s="184" t="s">
        <v>42</v>
      </c>
      <c r="O96" s="104"/>
      <c r="P96" s="185">
        <f t="shared" si="1"/>
        <v>0</v>
      </c>
      <c r="Q96" s="185">
        <v>0</v>
      </c>
      <c r="R96" s="185">
        <f t="shared" si="2"/>
        <v>0</v>
      </c>
      <c r="S96" s="185">
        <v>0</v>
      </c>
      <c r="T96" s="186">
        <f t="shared" si="3"/>
        <v>0</v>
      </c>
      <c r="AR96" s="92" t="s">
        <v>252</v>
      </c>
      <c r="AT96" s="92" t="s">
        <v>162</v>
      </c>
      <c r="AU96" s="92" t="s">
        <v>79</v>
      </c>
      <c r="AY96" s="92" t="s">
        <v>159</v>
      </c>
      <c r="BE96" s="187">
        <f t="shared" si="4"/>
        <v>0</v>
      </c>
      <c r="BF96" s="187">
        <f t="shared" si="5"/>
        <v>0</v>
      </c>
      <c r="BG96" s="187">
        <f t="shared" si="6"/>
        <v>0</v>
      </c>
      <c r="BH96" s="187">
        <f t="shared" si="7"/>
        <v>0</v>
      </c>
      <c r="BI96" s="187">
        <f t="shared" si="8"/>
        <v>0</v>
      </c>
      <c r="BJ96" s="92" t="s">
        <v>79</v>
      </c>
      <c r="BK96" s="187">
        <f t="shared" si="9"/>
        <v>0</v>
      </c>
      <c r="BL96" s="92" t="s">
        <v>252</v>
      </c>
      <c r="BM96" s="92" t="s">
        <v>815</v>
      </c>
    </row>
    <row r="97" spans="2:65" s="102" customFormat="1" ht="22.5" customHeight="1">
      <c r="B97" s="103"/>
      <c r="C97" s="239">
        <v>9</v>
      </c>
      <c r="D97" s="239" t="s">
        <v>162</v>
      </c>
      <c r="E97" s="240" t="s">
        <v>816</v>
      </c>
      <c r="F97" s="241" t="s">
        <v>1113</v>
      </c>
      <c r="G97" s="242" t="s">
        <v>510</v>
      </c>
      <c r="H97" s="243">
        <v>1</v>
      </c>
      <c r="I97" s="6"/>
      <c r="J97" s="244">
        <f t="shared" si="0"/>
        <v>0</v>
      </c>
      <c r="K97" s="241" t="s">
        <v>698</v>
      </c>
      <c r="L97" s="103"/>
      <c r="M97" s="245" t="s">
        <v>5</v>
      </c>
      <c r="N97" s="184" t="s">
        <v>42</v>
      </c>
      <c r="O97" s="104"/>
      <c r="P97" s="185">
        <f t="shared" si="1"/>
        <v>0</v>
      </c>
      <c r="Q97" s="185">
        <v>0</v>
      </c>
      <c r="R97" s="185">
        <f t="shared" si="2"/>
        <v>0</v>
      </c>
      <c r="S97" s="185">
        <v>0</v>
      </c>
      <c r="T97" s="186">
        <f t="shared" si="3"/>
        <v>0</v>
      </c>
      <c r="AR97" s="92" t="s">
        <v>252</v>
      </c>
      <c r="AT97" s="92" t="s">
        <v>162</v>
      </c>
      <c r="AU97" s="92" t="s">
        <v>79</v>
      </c>
      <c r="AY97" s="92" t="s">
        <v>159</v>
      </c>
      <c r="BE97" s="187">
        <f t="shared" si="4"/>
        <v>0</v>
      </c>
      <c r="BF97" s="187">
        <f t="shared" si="5"/>
        <v>0</v>
      </c>
      <c r="BG97" s="187">
        <f t="shared" si="6"/>
        <v>0</v>
      </c>
      <c r="BH97" s="187">
        <f t="shared" si="7"/>
        <v>0</v>
      </c>
      <c r="BI97" s="187">
        <f t="shared" si="8"/>
        <v>0</v>
      </c>
      <c r="BJ97" s="92" t="s">
        <v>79</v>
      </c>
      <c r="BK97" s="187">
        <f t="shared" si="9"/>
        <v>0</v>
      </c>
      <c r="BL97" s="92" t="s">
        <v>252</v>
      </c>
      <c r="BM97" s="92" t="s">
        <v>817</v>
      </c>
    </row>
    <row r="98" spans="2:65" s="102" customFormat="1" ht="22.5" customHeight="1">
      <c r="B98" s="103"/>
      <c r="C98" s="239">
        <v>10</v>
      </c>
      <c r="D98" s="239" t="s">
        <v>162</v>
      </c>
      <c r="E98" s="240" t="s">
        <v>818</v>
      </c>
      <c r="F98" s="241" t="s">
        <v>1113</v>
      </c>
      <c r="G98" s="242" t="s">
        <v>510</v>
      </c>
      <c r="H98" s="243">
        <v>1</v>
      </c>
      <c r="I98" s="6"/>
      <c r="J98" s="244">
        <f t="shared" si="0"/>
        <v>0</v>
      </c>
      <c r="K98" s="241" t="s">
        <v>698</v>
      </c>
      <c r="L98" s="103"/>
      <c r="M98" s="245" t="s">
        <v>5</v>
      </c>
      <c r="N98" s="184" t="s">
        <v>42</v>
      </c>
      <c r="O98" s="104"/>
      <c r="P98" s="185">
        <f t="shared" si="1"/>
        <v>0</v>
      </c>
      <c r="Q98" s="185">
        <v>0</v>
      </c>
      <c r="R98" s="185">
        <f t="shared" si="2"/>
        <v>0</v>
      </c>
      <c r="S98" s="185">
        <v>0</v>
      </c>
      <c r="T98" s="186">
        <f t="shared" si="3"/>
        <v>0</v>
      </c>
      <c r="AR98" s="92" t="s">
        <v>252</v>
      </c>
      <c r="AT98" s="92" t="s">
        <v>162</v>
      </c>
      <c r="AU98" s="92" t="s">
        <v>79</v>
      </c>
      <c r="AY98" s="92" t="s">
        <v>159</v>
      </c>
      <c r="BE98" s="187">
        <f t="shared" si="4"/>
        <v>0</v>
      </c>
      <c r="BF98" s="187">
        <f t="shared" si="5"/>
        <v>0</v>
      </c>
      <c r="BG98" s="187">
        <f t="shared" si="6"/>
        <v>0</v>
      </c>
      <c r="BH98" s="187">
        <f t="shared" si="7"/>
        <v>0</v>
      </c>
      <c r="BI98" s="187">
        <f t="shared" si="8"/>
        <v>0</v>
      </c>
      <c r="BJ98" s="92" t="s">
        <v>79</v>
      </c>
      <c r="BK98" s="187">
        <f t="shared" si="9"/>
        <v>0</v>
      </c>
      <c r="BL98" s="92" t="s">
        <v>252</v>
      </c>
      <c r="BM98" s="92" t="s">
        <v>819</v>
      </c>
    </row>
    <row r="99" spans="2:65" s="102" customFormat="1" ht="22.5" customHeight="1">
      <c r="B99" s="103"/>
      <c r="C99" s="239">
        <v>11</v>
      </c>
      <c r="D99" s="239" t="s">
        <v>162</v>
      </c>
      <c r="E99" s="240" t="s">
        <v>820</v>
      </c>
      <c r="F99" s="241" t="s">
        <v>1114</v>
      </c>
      <c r="G99" s="242" t="s">
        <v>510</v>
      </c>
      <c r="H99" s="243">
        <v>3</v>
      </c>
      <c r="I99" s="6"/>
      <c r="J99" s="244">
        <f t="shared" si="0"/>
        <v>0</v>
      </c>
      <c r="K99" s="241" t="s">
        <v>698</v>
      </c>
      <c r="L99" s="103"/>
      <c r="M99" s="245" t="s">
        <v>5</v>
      </c>
      <c r="N99" s="184" t="s">
        <v>42</v>
      </c>
      <c r="O99" s="104"/>
      <c r="P99" s="185">
        <f t="shared" si="1"/>
        <v>0</v>
      </c>
      <c r="Q99" s="185">
        <v>0</v>
      </c>
      <c r="R99" s="185">
        <f t="shared" si="2"/>
        <v>0</v>
      </c>
      <c r="S99" s="185">
        <v>0</v>
      </c>
      <c r="T99" s="186">
        <f t="shared" si="3"/>
        <v>0</v>
      </c>
      <c r="AR99" s="92" t="s">
        <v>252</v>
      </c>
      <c r="AT99" s="92" t="s">
        <v>162</v>
      </c>
      <c r="AU99" s="92" t="s">
        <v>79</v>
      </c>
      <c r="AY99" s="92" t="s">
        <v>159</v>
      </c>
      <c r="BE99" s="187">
        <f t="shared" si="4"/>
        <v>0</v>
      </c>
      <c r="BF99" s="187">
        <f t="shared" si="5"/>
        <v>0</v>
      </c>
      <c r="BG99" s="187">
        <f t="shared" si="6"/>
        <v>0</v>
      </c>
      <c r="BH99" s="187">
        <f t="shared" si="7"/>
        <v>0</v>
      </c>
      <c r="BI99" s="187">
        <f t="shared" si="8"/>
        <v>0</v>
      </c>
      <c r="BJ99" s="92" t="s">
        <v>79</v>
      </c>
      <c r="BK99" s="187">
        <f t="shared" si="9"/>
        <v>0</v>
      </c>
      <c r="BL99" s="92" t="s">
        <v>252</v>
      </c>
      <c r="BM99" s="92" t="s">
        <v>821</v>
      </c>
    </row>
    <row r="100" spans="2:65" s="102" customFormat="1" ht="22.5" customHeight="1">
      <c r="B100" s="103"/>
      <c r="C100" s="239">
        <v>12</v>
      </c>
      <c r="D100" s="239" t="s">
        <v>162</v>
      </c>
      <c r="E100" s="240" t="s">
        <v>822</v>
      </c>
      <c r="F100" s="241" t="s">
        <v>1114</v>
      </c>
      <c r="G100" s="242" t="s">
        <v>510</v>
      </c>
      <c r="H100" s="243">
        <v>7</v>
      </c>
      <c r="I100" s="6"/>
      <c r="J100" s="244">
        <f>ROUND(I100*H100,2)</f>
        <v>0</v>
      </c>
      <c r="K100" s="241" t="s">
        <v>698</v>
      </c>
      <c r="L100" s="103"/>
      <c r="M100" s="245" t="s">
        <v>5</v>
      </c>
      <c r="N100" s="184" t="s">
        <v>42</v>
      </c>
      <c r="O100" s="104"/>
      <c r="P100" s="185">
        <f>O100*H100</f>
        <v>0</v>
      </c>
      <c r="Q100" s="185">
        <v>0</v>
      </c>
      <c r="R100" s="185">
        <f>Q100*H100</f>
        <v>0</v>
      </c>
      <c r="S100" s="185">
        <v>0</v>
      </c>
      <c r="T100" s="186">
        <f>S100*H100</f>
        <v>0</v>
      </c>
      <c r="AR100" s="92" t="s">
        <v>252</v>
      </c>
      <c r="AT100" s="92" t="s">
        <v>162</v>
      </c>
      <c r="AU100" s="92" t="s">
        <v>79</v>
      </c>
      <c r="AY100" s="92" t="s">
        <v>159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92" t="s">
        <v>79</v>
      </c>
      <c r="BK100" s="187">
        <f>ROUND(I100*H100,2)</f>
        <v>0</v>
      </c>
      <c r="BL100" s="92" t="s">
        <v>252</v>
      </c>
      <c r="BM100" s="92" t="s">
        <v>823</v>
      </c>
    </row>
    <row r="101" spans="2:65" s="102" customFormat="1" ht="22.5" customHeight="1">
      <c r="B101" s="103"/>
      <c r="C101" s="239">
        <v>13</v>
      </c>
      <c r="D101" s="239" t="s">
        <v>162</v>
      </c>
      <c r="E101" s="240" t="s">
        <v>824</v>
      </c>
      <c r="F101" s="241" t="s">
        <v>1115</v>
      </c>
      <c r="G101" s="242" t="s">
        <v>271</v>
      </c>
      <c r="H101" s="243">
        <v>16</v>
      </c>
      <c r="I101" s="6"/>
      <c r="J101" s="244">
        <f aca="true" t="shared" si="10" ref="J101:J113">ROUND(I101*H101,2)</f>
        <v>0</v>
      </c>
      <c r="K101" s="241" t="s">
        <v>698</v>
      </c>
      <c r="L101" s="103"/>
      <c r="M101" s="245" t="s">
        <v>5</v>
      </c>
      <c r="N101" s="184" t="s">
        <v>42</v>
      </c>
      <c r="O101" s="104"/>
      <c r="P101" s="185">
        <f aca="true" t="shared" si="11" ref="P101:P113">O101*H101</f>
        <v>0</v>
      </c>
      <c r="Q101" s="185">
        <v>0</v>
      </c>
      <c r="R101" s="185">
        <f aca="true" t="shared" si="12" ref="R101:R113">Q101*H101</f>
        <v>0</v>
      </c>
      <c r="S101" s="185">
        <v>0</v>
      </c>
      <c r="T101" s="186">
        <f aca="true" t="shared" si="13" ref="T101:T113">S101*H101</f>
        <v>0</v>
      </c>
      <c r="AR101" s="92" t="s">
        <v>252</v>
      </c>
      <c r="AT101" s="92" t="s">
        <v>162</v>
      </c>
      <c r="AU101" s="92" t="s">
        <v>79</v>
      </c>
      <c r="AY101" s="92" t="s">
        <v>159</v>
      </c>
      <c r="BE101" s="187">
        <f aca="true" t="shared" si="14" ref="BE101:BE113">IF(N101="základní",J101,0)</f>
        <v>0</v>
      </c>
      <c r="BF101" s="187">
        <f aca="true" t="shared" si="15" ref="BF101:BF113">IF(N101="snížená",J101,0)</f>
        <v>0</v>
      </c>
      <c r="BG101" s="187">
        <f aca="true" t="shared" si="16" ref="BG101:BG113">IF(N101="zákl. přenesená",J101,0)</f>
        <v>0</v>
      </c>
      <c r="BH101" s="187">
        <f aca="true" t="shared" si="17" ref="BH101:BH113">IF(N101="sníž. přenesená",J101,0)</f>
        <v>0</v>
      </c>
      <c r="BI101" s="187">
        <f aca="true" t="shared" si="18" ref="BI101:BI113">IF(N101="nulová",J101,0)</f>
        <v>0</v>
      </c>
      <c r="BJ101" s="92" t="s">
        <v>79</v>
      </c>
      <c r="BK101" s="187">
        <f aca="true" t="shared" si="19" ref="BK101:BK113">ROUND(I101*H101,2)</f>
        <v>0</v>
      </c>
      <c r="BL101" s="92" t="s">
        <v>252</v>
      </c>
      <c r="BM101" s="92" t="s">
        <v>825</v>
      </c>
    </row>
    <row r="102" spans="2:65" s="102" customFormat="1" ht="22.5" customHeight="1">
      <c r="B102" s="103"/>
      <c r="C102" s="239">
        <v>14</v>
      </c>
      <c r="D102" s="239" t="s">
        <v>162</v>
      </c>
      <c r="E102" s="240" t="s">
        <v>824</v>
      </c>
      <c r="F102" s="241" t="s">
        <v>1115</v>
      </c>
      <c r="G102" s="242" t="s">
        <v>271</v>
      </c>
      <c r="H102" s="243">
        <v>11</v>
      </c>
      <c r="I102" s="6"/>
      <c r="J102" s="244">
        <f t="shared" si="10"/>
        <v>0</v>
      </c>
      <c r="K102" s="241" t="s">
        <v>698</v>
      </c>
      <c r="L102" s="103"/>
      <c r="M102" s="245" t="s">
        <v>5</v>
      </c>
      <c r="N102" s="184" t="s">
        <v>42</v>
      </c>
      <c r="O102" s="104"/>
      <c r="P102" s="185">
        <f t="shared" si="11"/>
        <v>0</v>
      </c>
      <c r="Q102" s="185">
        <v>0</v>
      </c>
      <c r="R102" s="185">
        <f t="shared" si="12"/>
        <v>0</v>
      </c>
      <c r="S102" s="185">
        <v>0</v>
      </c>
      <c r="T102" s="186">
        <f t="shared" si="13"/>
        <v>0</v>
      </c>
      <c r="AR102" s="92" t="s">
        <v>252</v>
      </c>
      <c r="AT102" s="92" t="s">
        <v>162</v>
      </c>
      <c r="AU102" s="92" t="s">
        <v>79</v>
      </c>
      <c r="AY102" s="92" t="s">
        <v>159</v>
      </c>
      <c r="BE102" s="187">
        <f t="shared" si="14"/>
        <v>0</v>
      </c>
      <c r="BF102" s="187">
        <f t="shared" si="15"/>
        <v>0</v>
      </c>
      <c r="BG102" s="187">
        <f t="shared" si="16"/>
        <v>0</v>
      </c>
      <c r="BH102" s="187">
        <f t="shared" si="17"/>
        <v>0</v>
      </c>
      <c r="BI102" s="187">
        <f t="shared" si="18"/>
        <v>0</v>
      </c>
      <c r="BJ102" s="92" t="s">
        <v>79</v>
      </c>
      <c r="BK102" s="187">
        <f t="shared" si="19"/>
        <v>0</v>
      </c>
      <c r="BL102" s="92" t="s">
        <v>252</v>
      </c>
      <c r="BM102" s="92" t="s">
        <v>826</v>
      </c>
    </row>
    <row r="103" spans="2:65" s="102" customFormat="1" ht="22.5" customHeight="1">
      <c r="B103" s="103"/>
      <c r="C103" s="239">
        <v>15</v>
      </c>
      <c r="D103" s="239" t="s">
        <v>162</v>
      </c>
      <c r="E103" s="240" t="s">
        <v>827</v>
      </c>
      <c r="F103" s="241" t="s">
        <v>1116</v>
      </c>
      <c r="G103" s="242" t="s">
        <v>271</v>
      </c>
      <c r="H103" s="243">
        <v>18</v>
      </c>
      <c r="I103" s="6"/>
      <c r="J103" s="244">
        <f t="shared" si="10"/>
        <v>0</v>
      </c>
      <c r="K103" s="241" t="s">
        <v>698</v>
      </c>
      <c r="L103" s="103"/>
      <c r="M103" s="245" t="s">
        <v>5</v>
      </c>
      <c r="N103" s="184" t="s">
        <v>42</v>
      </c>
      <c r="O103" s="104"/>
      <c r="P103" s="185">
        <f t="shared" si="11"/>
        <v>0</v>
      </c>
      <c r="Q103" s="185">
        <v>0</v>
      </c>
      <c r="R103" s="185">
        <f t="shared" si="12"/>
        <v>0</v>
      </c>
      <c r="S103" s="185">
        <v>0</v>
      </c>
      <c r="T103" s="186">
        <f t="shared" si="13"/>
        <v>0</v>
      </c>
      <c r="AR103" s="92" t="s">
        <v>252</v>
      </c>
      <c r="AT103" s="92" t="s">
        <v>162</v>
      </c>
      <c r="AU103" s="92" t="s">
        <v>79</v>
      </c>
      <c r="AY103" s="92" t="s">
        <v>159</v>
      </c>
      <c r="BE103" s="187">
        <f t="shared" si="14"/>
        <v>0</v>
      </c>
      <c r="BF103" s="187">
        <f t="shared" si="15"/>
        <v>0</v>
      </c>
      <c r="BG103" s="187">
        <f t="shared" si="16"/>
        <v>0</v>
      </c>
      <c r="BH103" s="187">
        <f t="shared" si="17"/>
        <v>0</v>
      </c>
      <c r="BI103" s="187">
        <f t="shared" si="18"/>
        <v>0</v>
      </c>
      <c r="BJ103" s="92" t="s">
        <v>79</v>
      </c>
      <c r="BK103" s="187">
        <f t="shared" si="19"/>
        <v>0</v>
      </c>
      <c r="BL103" s="92" t="s">
        <v>252</v>
      </c>
      <c r="BM103" s="92" t="s">
        <v>828</v>
      </c>
    </row>
    <row r="104" spans="2:65" s="102" customFormat="1" ht="22.5" customHeight="1">
      <c r="B104" s="103"/>
      <c r="C104" s="239">
        <v>16</v>
      </c>
      <c r="D104" s="239" t="s">
        <v>162</v>
      </c>
      <c r="E104" s="240" t="s">
        <v>829</v>
      </c>
      <c r="F104" s="241" t="s">
        <v>1116</v>
      </c>
      <c r="G104" s="242" t="s">
        <v>271</v>
      </c>
      <c r="H104" s="243">
        <v>23</v>
      </c>
      <c r="I104" s="6"/>
      <c r="J104" s="244">
        <f t="shared" si="10"/>
        <v>0</v>
      </c>
      <c r="K104" s="241" t="s">
        <v>698</v>
      </c>
      <c r="L104" s="103"/>
      <c r="M104" s="245" t="s">
        <v>5</v>
      </c>
      <c r="N104" s="184" t="s">
        <v>42</v>
      </c>
      <c r="O104" s="104"/>
      <c r="P104" s="185">
        <f t="shared" si="11"/>
        <v>0</v>
      </c>
      <c r="Q104" s="185">
        <v>0</v>
      </c>
      <c r="R104" s="185">
        <f t="shared" si="12"/>
        <v>0</v>
      </c>
      <c r="S104" s="185">
        <v>0</v>
      </c>
      <c r="T104" s="186">
        <f t="shared" si="13"/>
        <v>0</v>
      </c>
      <c r="AR104" s="92" t="s">
        <v>252</v>
      </c>
      <c r="AT104" s="92" t="s">
        <v>162</v>
      </c>
      <c r="AU104" s="92" t="s">
        <v>79</v>
      </c>
      <c r="AY104" s="92" t="s">
        <v>159</v>
      </c>
      <c r="BE104" s="187">
        <f t="shared" si="14"/>
        <v>0</v>
      </c>
      <c r="BF104" s="187">
        <f t="shared" si="15"/>
        <v>0</v>
      </c>
      <c r="BG104" s="187">
        <f t="shared" si="16"/>
        <v>0</v>
      </c>
      <c r="BH104" s="187">
        <f t="shared" si="17"/>
        <v>0</v>
      </c>
      <c r="BI104" s="187">
        <f t="shared" si="18"/>
        <v>0</v>
      </c>
      <c r="BJ104" s="92" t="s">
        <v>79</v>
      </c>
      <c r="BK104" s="187">
        <f t="shared" si="19"/>
        <v>0</v>
      </c>
      <c r="BL104" s="92" t="s">
        <v>252</v>
      </c>
      <c r="BM104" s="92" t="s">
        <v>830</v>
      </c>
    </row>
    <row r="105" spans="2:65" s="102" customFormat="1" ht="31.5" customHeight="1">
      <c r="B105" s="103"/>
      <c r="C105" s="239">
        <v>17</v>
      </c>
      <c r="D105" s="239" t="s">
        <v>162</v>
      </c>
      <c r="E105" s="240" t="s">
        <v>831</v>
      </c>
      <c r="F105" s="241" t="s">
        <v>1117</v>
      </c>
      <c r="G105" s="242" t="s">
        <v>271</v>
      </c>
      <c r="H105" s="243">
        <v>2</v>
      </c>
      <c r="I105" s="6"/>
      <c r="J105" s="244">
        <f t="shared" si="10"/>
        <v>0</v>
      </c>
      <c r="K105" s="241" t="s">
        <v>698</v>
      </c>
      <c r="L105" s="103"/>
      <c r="M105" s="245" t="s">
        <v>5</v>
      </c>
      <c r="N105" s="184" t="s">
        <v>42</v>
      </c>
      <c r="O105" s="104"/>
      <c r="P105" s="185">
        <f t="shared" si="11"/>
        <v>0</v>
      </c>
      <c r="Q105" s="185">
        <v>0</v>
      </c>
      <c r="R105" s="185">
        <f t="shared" si="12"/>
        <v>0</v>
      </c>
      <c r="S105" s="185">
        <v>0</v>
      </c>
      <c r="T105" s="186">
        <f t="shared" si="13"/>
        <v>0</v>
      </c>
      <c r="AR105" s="92" t="s">
        <v>252</v>
      </c>
      <c r="AT105" s="92" t="s">
        <v>162</v>
      </c>
      <c r="AU105" s="92" t="s">
        <v>79</v>
      </c>
      <c r="AY105" s="92" t="s">
        <v>159</v>
      </c>
      <c r="BE105" s="187">
        <f t="shared" si="14"/>
        <v>0</v>
      </c>
      <c r="BF105" s="187">
        <f t="shared" si="15"/>
        <v>0</v>
      </c>
      <c r="BG105" s="187">
        <f t="shared" si="16"/>
        <v>0</v>
      </c>
      <c r="BH105" s="187">
        <f t="shared" si="17"/>
        <v>0</v>
      </c>
      <c r="BI105" s="187">
        <f t="shared" si="18"/>
        <v>0</v>
      </c>
      <c r="BJ105" s="92" t="s">
        <v>79</v>
      </c>
      <c r="BK105" s="187">
        <f t="shared" si="19"/>
        <v>0</v>
      </c>
      <c r="BL105" s="92" t="s">
        <v>252</v>
      </c>
      <c r="BM105" s="92" t="s">
        <v>832</v>
      </c>
    </row>
    <row r="106" spans="2:65" s="102" customFormat="1" ht="31.5" customHeight="1">
      <c r="B106" s="103"/>
      <c r="C106" s="239">
        <v>18</v>
      </c>
      <c r="D106" s="239" t="s">
        <v>162</v>
      </c>
      <c r="E106" s="240" t="s">
        <v>833</v>
      </c>
      <c r="F106" s="241" t="s">
        <v>1118</v>
      </c>
      <c r="G106" s="242" t="s">
        <v>271</v>
      </c>
      <c r="H106" s="243">
        <v>1</v>
      </c>
      <c r="I106" s="6"/>
      <c r="J106" s="244">
        <f t="shared" si="10"/>
        <v>0</v>
      </c>
      <c r="K106" s="241" t="s">
        <v>698</v>
      </c>
      <c r="L106" s="103"/>
      <c r="M106" s="245" t="s">
        <v>5</v>
      </c>
      <c r="N106" s="184" t="s">
        <v>42</v>
      </c>
      <c r="O106" s="104"/>
      <c r="P106" s="185">
        <f t="shared" si="11"/>
        <v>0</v>
      </c>
      <c r="Q106" s="185">
        <v>0</v>
      </c>
      <c r="R106" s="185">
        <f t="shared" si="12"/>
        <v>0</v>
      </c>
      <c r="S106" s="185">
        <v>0</v>
      </c>
      <c r="T106" s="186">
        <f t="shared" si="13"/>
        <v>0</v>
      </c>
      <c r="AR106" s="92" t="s">
        <v>252</v>
      </c>
      <c r="AT106" s="92" t="s">
        <v>162</v>
      </c>
      <c r="AU106" s="92" t="s">
        <v>79</v>
      </c>
      <c r="AY106" s="92" t="s">
        <v>159</v>
      </c>
      <c r="BE106" s="187">
        <f t="shared" si="14"/>
        <v>0</v>
      </c>
      <c r="BF106" s="187">
        <f t="shared" si="15"/>
        <v>0</v>
      </c>
      <c r="BG106" s="187">
        <f t="shared" si="16"/>
        <v>0</v>
      </c>
      <c r="BH106" s="187">
        <f t="shared" si="17"/>
        <v>0</v>
      </c>
      <c r="BI106" s="187">
        <f t="shared" si="18"/>
        <v>0</v>
      </c>
      <c r="BJ106" s="92" t="s">
        <v>79</v>
      </c>
      <c r="BK106" s="187">
        <f t="shared" si="19"/>
        <v>0</v>
      </c>
      <c r="BL106" s="92" t="s">
        <v>252</v>
      </c>
      <c r="BM106" s="92" t="s">
        <v>834</v>
      </c>
    </row>
    <row r="107" spans="2:65" s="102" customFormat="1" ht="31.5" customHeight="1">
      <c r="B107" s="103"/>
      <c r="C107" s="239">
        <v>19</v>
      </c>
      <c r="D107" s="239" t="s">
        <v>162</v>
      </c>
      <c r="E107" s="240" t="s">
        <v>835</v>
      </c>
      <c r="F107" s="241" t="s">
        <v>1119</v>
      </c>
      <c r="G107" s="242" t="s">
        <v>271</v>
      </c>
      <c r="H107" s="243">
        <v>2</v>
      </c>
      <c r="I107" s="6"/>
      <c r="J107" s="244">
        <f t="shared" si="10"/>
        <v>0</v>
      </c>
      <c r="K107" s="241" t="s">
        <v>698</v>
      </c>
      <c r="L107" s="103"/>
      <c r="M107" s="245" t="s">
        <v>5</v>
      </c>
      <c r="N107" s="184" t="s">
        <v>42</v>
      </c>
      <c r="O107" s="104"/>
      <c r="P107" s="185">
        <f t="shared" si="11"/>
        <v>0</v>
      </c>
      <c r="Q107" s="185">
        <v>0</v>
      </c>
      <c r="R107" s="185">
        <f t="shared" si="12"/>
        <v>0</v>
      </c>
      <c r="S107" s="185">
        <v>0</v>
      </c>
      <c r="T107" s="186">
        <f t="shared" si="13"/>
        <v>0</v>
      </c>
      <c r="AR107" s="92" t="s">
        <v>252</v>
      </c>
      <c r="AT107" s="92" t="s">
        <v>162</v>
      </c>
      <c r="AU107" s="92" t="s">
        <v>79</v>
      </c>
      <c r="AY107" s="92" t="s">
        <v>159</v>
      </c>
      <c r="BE107" s="187">
        <f t="shared" si="14"/>
        <v>0</v>
      </c>
      <c r="BF107" s="187">
        <f t="shared" si="15"/>
        <v>0</v>
      </c>
      <c r="BG107" s="187">
        <f t="shared" si="16"/>
        <v>0</v>
      </c>
      <c r="BH107" s="187">
        <f t="shared" si="17"/>
        <v>0</v>
      </c>
      <c r="BI107" s="187">
        <f t="shared" si="18"/>
        <v>0</v>
      </c>
      <c r="BJ107" s="92" t="s">
        <v>79</v>
      </c>
      <c r="BK107" s="187">
        <f t="shared" si="19"/>
        <v>0</v>
      </c>
      <c r="BL107" s="92" t="s">
        <v>252</v>
      </c>
      <c r="BM107" s="92" t="s">
        <v>836</v>
      </c>
    </row>
    <row r="108" spans="2:65" s="102" customFormat="1" ht="22.5" customHeight="1">
      <c r="B108" s="103"/>
      <c r="C108" s="239">
        <v>20</v>
      </c>
      <c r="D108" s="239" t="s">
        <v>162</v>
      </c>
      <c r="E108" s="240" t="s">
        <v>837</v>
      </c>
      <c r="F108" s="241" t="s">
        <v>1120</v>
      </c>
      <c r="G108" s="242" t="s">
        <v>510</v>
      </c>
      <c r="H108" s="243">
        <v>2</v>
      </c>
      <c r="I108" s="6"/>
      <c r="J108" s="244">
        <f t="shared" si="10"/>
        <v>0</v>
      </c>
      <c r="K108" s="241" t="s">
        <v>698</v>
      </c>
      <c r="L108" s="103"/>
      <c r="M108" s="245" t="s">
        <v>5</v>
      </c>
      <c r="N108" s="184" t="s">
        <v>42</v>
      </c>
      <c r="O108" s="104"/>
      <c r="P108" s="185">
        <f t="shared" si="11"/>
        <v>0</v>
      </c>
      <c r="Q108" s="185">
        <v>0</v>
      </c>
      <c r="R108" s="185">
        <f t="shared" si="12"/>
        <v>0</v>
      </c>
      <c r="S108" s="185">
        <v>0</v>
      </c>
      <c r="T108" s="186">
        <f t="shared" si="13"/>
        <v>0</v>
      </c>
      <c r="AR108" s="92" t="s">
        <v>252</v>
      </c>
      <c r="AT108" s="92" t="s">
        <v>162</v>
      </c>
      <c r="AU108" s="92" t="s">
        <v>79</v>
      </c>
      <c r="AY108" s="92" t="s">
        <v>159</v>
      </c>
      <c r="BE108" s="187">
        <f t="shared" si="14"/>
        <v>0</v>
      </c>
      <c r="BF108" s="187">
        <f t="shared" si="15"/>
        <v>0</v>
      </c>
      <c r="BG108" s="187">
        <f t="shared" si="16"/>
        <v>0</v>
      </c>
      <c r="BH108" s="187">
        <f t="shared" si="17"/>
        <v>0</v>
      </c>
      <c r="BI108" s="187">
        <f t="shared" si="18"/>
        <v>0</v>
      </c>
      <c r="BJ108" s="92" t="s">
        <v>79</v>
      </c>
      <c r="BK108" s="187">
        <f t="shared" si="19"/>
        <v>0</v>
      </c>
      <c r="BL108" s="92" t="s">
        <v>252</v>
      </c>
      <c r="BM108" s="92" t="s">
        <v>838</v>
      </c>
    </row>
    <row r="109" spans="2:65" s="102" customFormat="1" ht="22.5" customHeight="1">
      <c r="B109" s="103"/>
      <c r="C109" s="239">
        <v>21</v>
      </c>
      <c r="D109" s="239" t="s">
        <v>162</v>
      </c>
      <c r="E109" s="240" t="s">
        <v>839</v>
      </c>
      <c r="F109" s="241" t="s">
        <v>1121</v>
      </c>
      <c r="G109" s="242" t="s">
        <v>510</v>
      </c>
      <c r="H109" s="243">
        <v>1</v>
      </c>
      <c r="I109" s="6"/>
      <c r="J109" s="244">
        <f t="shared" si="10"/>
        <v>0</v>
      </c>
      <c r="K109" s="241" t="s">
        <v>698</v>
      </c>
      <c r="L109" s="103"/>
      <c r="M109" s="245" t="s">
        <v>5</v>
      </c>
      <c r="N109" s="184" t="s">
        <v>42</v>
      </c>
      <c r="O109" s="104"/>
      <c r="P109" s="185">
        <f t="shared" si="11"/>
        <v>0</v>
      </c>
      <c r="Q109" s="185">
        <v>0</v>
      </c>
      <c r="R109" s="185">
        <f t="shared" si="12"/>
        <v>0</v>
      </c>
      <c r="S109" s="185">
        <v>0</v>
      </c>
      <c r="T109" s="186">
        <f t="shared" si="13"/>
        <v>0</v>
      </c>
      <c r="AR109" s="92" t="s">
        <v>252</v>
      </c>
      <c r="AT109" s="92" t="s">
        <v>162</v>
      </c>
      <c r="AU109" s="92" t="s">
        <v>79</v>
      </c>
      <c r="AY109" s="92" t="s">
        <v>159</v>
      </c>
      <c r="BE109" s="187">
        <f t="shared" si="14"/>
        <v>0</v>
      </c>
      <c r="BF109" s="187">
        <f t="shared" si="15"/>
        <v>0</v>
      </c>
      <c r="BG109" s="187">
        <f t="shared" si="16"/>
        <v>0</v>
      </c>
      <c r="BH109" s="187">
        <f t="shared" si="17"/>
        <v>0</v>
      </c>
      <c r="BI109" s="187">
        <f t="shared" si="18"/>
        <v>0</v>
      </c>
      <c r="BJ109" s="92" t="s">
        <v>79</v>
      </c>
      <c r="BK109" s="187">
        <f t="shared" si="19"/>
        <v>0</v>
      </c>
      <c r="BL109" s="92" t="s">
        <v>252</v>
      </c>
      <c r="BM109" s="92" t="s">
        <v>840</v>
      </c>
    </row>
    <row r="110" spans="2:65" s="102" customFormat="1" ht="22.5" customHeight="1">
      <c r="B110" s="103"/>
      <c r="C110" s="239">
        <v>22</v>
      </c>
      <c r="D110" s="239" t="s">
        <v>162</v>
      </c>
      <c r="E110" s="240" t="s">
        <v>841</v>
      </c>
      <c r="F110" s="241" t="s">
        <v>1122</v>
      </c>
      <c r="G110" s="242" t="s">
        <v>510</v>
      </c>
      <c r="H110" s="243">
        <v>1</v>
      </c>
      <c r="I110" s="6"/>
      <c r="J110" s="244">
        <f t="shared" si="10"/>
        <v>0</v>
      </c>
      <c r="K110" s="241" t="s">
        <v>698</v>
      </c>
      <c r="L110" s="103"/>
      <c r="M110" s="245" t="s">
        <v>5</v>
      </c>
      <c r="N110" s="184" t="s">
        <v>42</v>
      </c>
      <c r="O110" s="104"/>
      <c r="P110" s="185">
        <f t="shared" si="11"/>
        <v>0</v>
      </c>
      <c r="Q110" s="185">
        <v>0</v>
      </c>
      <c r="R110" s="185">
        <f t="shared" si="12"/>
        <v>0</v>
      </c>
      <c r="S110" s="185">
        <v>0</v>
      </c>
      <c r="T110" s="186">
        <f t="shared" si="13"/>
        <v>0</v>
      </c>
      <c r="AR110" s="92" t="s">
        <v>252</v>
      </c>
      <c r="AT110" s="92" t="s">
        <v>162</v>
      </c>
      <c r="AU110" s="92" t="s">
        <v>79</v>
      </c>
      <c r="AY110" s="92" t="s">
        <v>159</v>
      </c>
      <c r="BE110" s="187">
        <f t="shared" si="14"/>
        <v>0</v>
      </c>
      <c r="BF110" s="187">
        <f t="shared" si="15"/>
        <v>0</v>
      </c>
      <c r="BG110" s="187">
        <f t="shared" si="16"/>
        <v>0</v>
      </c>
      <c r="BH110" s="187">
        <f t="shared" si="17"/>
        <v>0</v>
      </c>
      <c r="BI110" s="187">
        <f t="shared" si="18"/>
        <v>0</v>
      </c>
      <c r="BJ110" s="92" t="s">
        <v>79</v>
      </c>
      <c r="BK110" s="187">
        <f t="shared" si="19"/>
        <v>0</v>
      </c>
      <c r="BL110" s="92" t="s">
        <v>252</v>
      </c>
      <c r="BM110" s="92" t="s">
        <v>842</v>
      </c>
    </row>
    <row r="111" spans="2:65" s="102" customFormat="1" ht="22.5" customHeight="1">
      <c r="B111" s="103"/>
      <c r="C111" s="239">
        <v>23</v>
      </c>
      <c r="D111" s="239" t="s">
        <v>162</v>
      </c>
      <c r="E111" s="240" t="s">
        <v>843</v>
      </c>
      <c r="F111" s="241" t="s">
        <v>1123</v>
      </c>
      <c r="G111" s="242" t="s">
        <v>271</v>
      </c>
      <c r="H111" s="243">
        <v>8</v>
      </c>
      <c r="I111" s="6"/>
      <c r="J111" s="244">
        <f t="shared" si="10"/>
        <v>0</v>
      </c>
      <c r="K111" s="241" t="s">
        <v>698</v>
      </c>
      <c r="L111" s="103"/>
      <c r="M111" s="245" t="s">
        <v>5</v>
      </c>
      <c r="N111" s="184" t="s">
        <v>42</v>
      </c>
      <c r="O111" s="104"/>
      <c r="P111" s="185">
        <f t="shared" si="11"/>
        <v>0</v>
      </c>
      <c r="Q111" s="185">
        <v>0</v>
      </c>
      <c r="R111" s="185">
        <f t="shared" si="12"/>
        <v>0</v>
      </c>
      <c r="S111" s="185">
        <v>0</v>
      </c>
      <c r="T111" s="186">
        <f t="shared" si="13"/>
        <v>0</v>
      </c>
      <c r="AR111" s="92" t="s">
        <v>252</v>
      </c>
      <c r="AT111" s="92" t="s">
        <v>162</v>
      </c>
      <c r="AU111" s="92" t="s">
        <v>79</v>
      </c>
      <c r="AY111" s="92" t="s">
        <v>159</v>
      </c>
      <c r="BE111" s="187">
        <f t="shared" si="14"/>
        <v>0</v>
      </c>
      <c r="BF111" s="187">
        <f t="shared" si="15"/>
        <v>0</v>
      </c>
      <c r="BG111" s="187">
        <f t="shared" si="16"/>
        <v>0</v>
      </c>
      <c r="BH111" s="187">
        <f t="shared" si="17"/>
        <v>0</v>
      </c>
      <c r="BI111" s="187">
        <f t="shared" si="18"/>
        <v>0</v>
      </c>
      <c r="BJ111" s="92" t="s">
        <v>79</v>
      </c>
      <c r="BK111" s="187">
        <f t="shared" si="19"/>
        <v>0</v>
      </c>
      <c r="BL111" s="92" t="s">
        <v>252</v>
      </c>
      <c r="BM111" s="92" t="s">
        <v>844</v>
      </c>
    </row>
    <row r="112" spans="2:65" s="102" customFormat="1" ht="22.5" customHeight="1">
      <c r="B112" s="103"/>
      <c r="C112" s="239">
        <v>24</v>
      </c>
      <c r="D112" s="239" t="s">
        <v>162</v>
      </c>
      <c r="E112" s="240" t="s">
        <v>845</v>
      </c>
      <c r="F112" s="241" t="s">
        <v>1124</v>
      </c>
      <c r="G112" s="242" t="s">
        <v>271</v>
      </c>
      <c r="H112" s="243">
        <v>11</v>
      </c>
      <c r="I112" s="6"/>
      <c r="J112" s="244">
        <f t="shared" si="10"/>
        <v>0</v>
      </c>
      <c r="K112" s="241" t="s">
        <v>698</v>
      </c>
      <c r="L112" s="103"/>
      <c r="M112" s="245" t="s">
        <v>5</v>
      </c>
      <c r="N112" s="184" t="s">
        <v>42</v>
      </c>
      <c r="O112" s="104"/>
      <c r="P112" s="185">
        <f t="shared" si="11"/>
        <v>0</v>
      </c>
      <c r="Q112" s="185">
        <v>0</v>
      </c>
      <c r="R112" s="185">
        <f t="shared" si="12"/>
        <v>0</v>
      </c>
      <c r="S112" s="185">
        <v>0</v>
      </c>
      <c r="T112" s="186">
        <f t="shared" si="13"/>
        <v>0</v>
      </c>
      <c r="AR112" s="92" t="s">
        <v>252</v>
      </c>
      <c r="AT112" s="92" t="s">
        <v>162</v>
      </c>
      <c r="AU112" s="92" t="s">
        <v>79</v>
      </c>
      <c r="AY112" s="92" t="s">
        <v>159</v>
      </c>
      <c r="BE112" s="187">
        <f t="shared" si="14"/>
        <v>0</v>
      </c>
      <c r="BF112" s="187">
        <f t="shared" si="15"/>
        <v>0</v>
      </c>
      <c r="BG112" s="187">
        <f t="shared" si="16"/>
        <v>0</v>
      </c>
      <c r="BH112" s="187">
        <f t="shared" si="17"/>
        <v>0</v>
      </c>
      <c r="BI112" s="187">
        <f t="shared" si="18"/>
        <v>0</v>
      </c>
      <c r="BJ112" s="92" t="s">
        <v>79</v>
      </c>
      <c r="BK112" s="187">
        <f t="shared" si="19"/>
        <v>0</v>
      </c>
      <c r="BL112" s="92" t="s">
        <v>252</v>
      </c>
      <c r="BM112" s="92" t="s">
        <v>846</v>
      </c>
    </row>
    <row r="113" spans="2:65" s="102" customFormat="1" ht="22.5" customHeight="1">
      <c r="B113" s="103"/>
      <c r="C113" s="239">
        <v>25</v>
      </c>
      <c r="D113" s="239" t="s">
        <v>162</v>
      </c>
      <c r="E113" s="240" t="s">
        <v>847</v>
      </c>
      <c r="F113" s="241" t="s">
        <v>1125</v>
      </c>
      <c r="G113" s="242" t="s">
        <v>271</v>
      </c>
      <c r="H113" s="243">
        <v>11</v>
      </c>
      <c r="I113" s="6"/>
      <c r="J113" s="244">
        <f t="shared" si="10"/>
        <v>0</v>
      </c>
      <c r="K113" s="241" t="s">
        <v>698</v>
      </c>
      <c r="L113" s="103"/>
      <c r="M113" s="245" t="s">
        <v>5</v>
      </c>
      <c r="N113" s="184" t="s">
        <v>42</v>
      </c>
      <c r="O113" s="104"/>
      <c r="P113" s="185">
        <f t="shared" si="11"/>
        <v>0</v>
      </c>
      <c r="Q113" s="185">
        <v>0</v>
      </c>
      <c r="R113" s="185">
        <f t="shared" si="12"/>
        <v>0</v>
      </c>
      <c r="S113" s="185">
        <v>0</v>
      </c>
      <c r="T113" s="186">
        <f t="shared" si="13"/>
        <v>0</v>
      </c>
      <c r="AR113" s="92" t="s">
        <v>252</v>
      </c>
      <c r="AT113" s="92" t="s">
        <v>162</v>
      </c>
      <c r="AU113" s="92" t="s">
        <v>79</v>
      </c>
      <c r="AY113" s="92" t="s">
        <v>159</v>
      </c>
      <c r="BE113" s="187">
        <f t="shared" si="14"/>
        <v>0</v>
      </c>
      <c r="BF113" s="187">
        <f t="shared" si="15"/>
        <v>0</v>
      </c>
      <c r="BG113" s="187">
        <f t="shared" si="16"/>
        <v>0</v>
      </c>
      <c r="BH113" s="187">
        <f t="shared" si="17"/>
        <v>0</v>
      </c>
      <c r="BI113" s="187">
        <f t="shared" si="18"/>
        <v>0</v>
      </c>
      <c r="BJ113" s="92" t="s">
        <v>79</v>
      </c>
      <c r="BK113" s="187">
        <f t="shared" si="19"/>
        <v>0</v>
      </c>
      <c r="BL113" s="92" t="s">
        <v>252</v>
      </c>
      <c r="BM113" s="92" t="s">
        <v>848</v>
      </c>
    </row>
    <row r="114" spans="2:63" s="171" customFormat="1" ht="37.35" customHeight="1">
      <c r="B114" s="170"/>
      <c r="D114" s="181" t="s">
        <v>70</v>
      </c>
      <c r="E114" s="229" t="s">
        <v>849</v>
      </c>
      <c r="F114" s="229" t="s">
        <v>850</v>
      </c>
      <c r="J114" s="230">
        <f>BK114</f>
        <v>0</v>
      </c>
      <c r="L114" s="170"/>
      <c r="M114" s="175"/>
      <c r="N114" s="176"/>
      <c r="O114" s="176"/>
      <c r="P114" s="177">
        <f>SUM(P115:P118)</f>
        <v>0</v>
      </c>
      <c r="Q114" s="176"/>
      <c r="R114" s="177">
        <f>SUM(R115:R118)</f>
        <v>0</v>
      </c>
      <c r="S114" s="176"/>
      <c r="T114" s="178">
        <f>SUM(T115:T118)</f>
        <v>0</v>
      </c>
      <c r="AR114" s="172" t="s">
        <v>81</v>
      </c>
      <c r="AT114" s="179" t="s">
        <v>70</v>
      </c>
      <c r="AU114" s="179" t="s">
        <v>71</v>
      </c>
      <c r="AY114" s="172" t="s">
        <v>159</v>
      </c>
      <c r="BK114" s="180">
        <f>SUM(BK115:BK118)</f>
        <v>0</v>
      </c>
    </row>
    <row r="115" spans="2:65" s="102" customFormat="1" ht="31.5" customHeight="1">
      <c r="B115" s="103"/>
      <c r="C115" s="239" t="s">
        <v>307</v>
      </c>
      <c r="D115" s="239" t="s">
        <v>162</v>
      </c>
      <c r="E115" s="240" t="s">
        <v>851</v>
      </c>
      <c r="F115" s="241" t="s">
        <v>1126</v>
      </c>
      <c r="G115" s="242" t="s">
        <v>271</v>
      </c>
      <c r="H115" s="243">
        <v>1</v>
      </c>
      <c r="I115" s="6"/>
      <c r="J115" s="244">
        <f>ROUND(I115*H115,2)</f>
        <v>0</v>
      </c>
      <c r="K115" s="241" t="s">
        <v>698</v>
      </c>
      <c r="L115" s="103"/>
      <c r="M115" s="245" t="s">
        <v>5</v>
      </c>
      <c r="N115" s="184" t="s">
        <v>42</v>
      </c>
      <c r="O115" s="104"/>
      <c r="P115" s="185">
        <f>O115*H115</f>
        <v>0</v>
      </c>
      <c r="Q115" s="185">
        <v>0</v>
      </c>
      <c r="R115" s="185">
        <f>Q115*H115</f>
        <v>0</v>
      </c>
      <c r="S115" s="185">
        <v>0</v>
      </c>
      <c r="T115" s="186">
        <f>S115*H115</f>
        <v>0</v>
      </c>
      <c r="AR115" s="92" t="s">
        <v>252</v>
      </c>
      <c r="AT115" s="92" t="s">
        <v>162</v>
      </c>
      <c r="AU115" s="92" t="s">
        <v>79</v>
      </c>
      <c r="AY115" s="92" t="s">
        <v>159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92" t="s">
        <v>79</v>
      </c>
      <c r="BK115" s="187">
        <f>ROUND(I115*H115,2)</f>
        <v>0</v>
      </c>
      <c r="BL115" s="92" t="s">
        <v>252</v>
      </c>
      <c r="BM115" s="92" t="s">
        <v>852</v>
      </c>
    </row>
    <row r="116" spans="2:65" s="102" customFormat="1" ht="22.5" customHeight="1">
      <c r="B116" s="103"/>
      <c r="C116" s="239" t="s">
        <v>311</v>
      </c>
      <c r="D116" s="239" t="s">
        <v>162</v>
      </c>
      <c r="E116" s="240" t="s">
        <v>853</v>
      </c>
      <c r="F116" s="241" t="s">
        <v>1127</v>
      </c>
      <c r="G116" s="242" t="s">
        <v>510</v>
      </c>
      <c r="H116" s="243">
        <v>1</v>
      </c>
      <c r="I116" s="6"/>
      <c r="J116" s="244">
        <f>ROUND(I116*H116,2)</f>
        <v>0</v>
      </c>
      <c r="K116" s="241" t="s">
        <v>698</v>
      </c>
      <c r="L116" s="103"/>
      <c r="M116" s="245" t="s">
        <v>5</v>
      </c>
      <c r="N116" s="184" t="s">
        <v>42</v>
      </c>
      <c r="O116" s="104"/>
      <c r="P116" s="185">
        <f>O116*H116</f>
        <v>0</v>
      </c>
      <c r="Q116" s="185">
        <v>0</v>
      </c>
      <c r="R116" s="185">
        <f>Q116*H116</f>
        <v>0</v>
      </c>
      <c r="S116" s="185">
        <v>0</v>
      </c>
      <c r="T116" s="186">
        <f>S116*H116</f>
        <v>0</v>
      </c>
      <c r="AR116" s="92" t="s">
        <v>252</v>
      </c>
      <c r="AT116" s="92" t="s">
        <v>162</v>
      </c>
      <c r="AU116" s="92" t="s">
        <v>79</v>
      </c>
      <c r="AY116" s="92" t="s">
        <v>159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92" t="s">
        <v>79</v>
      </c>
      <c r="BK116" s="187">
        <f>ROUND(I116*H116,2)</f>
        <v>0</v>
      </c>
      <c r="BL116" s="92" t="s">
        <v>252</v>
      </c>
      <c r="BM116" s="92" t="s">
        <v>854</v>
      </c>
    </row>
    <row r="117" spans="2:65" s="102" customFormat="1" ht="22.5" customHeight="1">
      <c r="B117" s="103"/>
      <c r="C117" s="239">
        <v>28</v>
      </c>
      <c r="D117" s="239" t="s">
        <v>162</v>
      </c>
      <c r="E117" s="240" t="s">
        <v>855</v>
      </c>
      <c r="F117" s="241" t="s">
        <v>1128</v>
      </c>
      <c r="G117" s="242" t="s">
        <v>271</v>
      </c>
      <c r="H117" s="243">
        <v>6</v>
      </c>
      <c r="I117" s="6"/>
      <c r="J117" s="244">
        <f>ROUND(I117*H117,2)</f>
        <v>0</v>
      </c>
      <c r="K117" s="241" t="s">
        <v>698</v>
      </c>
      <c r="L117" s="103"/>
      <c r="M117" s="245" t="s">
        <v>5</v>
      </c>
      <c r="N117" s="184" t="s">
        <v>42</v>
      </c>
      <c r="O117" s="104"/>
      <c r="P117" s="185">
        <f>O117*H117</f>
        <v>0</v>
      </c>
      <c r="Q117" s="185">
        <v>0</v>
      </c>
      <c r="R117" s="185">
        <f>Q117*H117</f>
        <v>0</v>
      </c>
      <c r="S117" s="185">
        <v>0</v>
      </c>
      <c r="T117" s="186">
        <f>S117*H117</f>
        <v>0</v>
      </c>
      <c r="AR117" s="92" t="s">
        <v>252</v>
      </c>
      <c r="AT117" s="92" t="s">
        <v>162</v>
      </c>
      <c r="AU117" s="92" t="s">
        <v>79</v>
      </c>
      <c r="AY117" s="92" t="s">
        <v>159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92" t="s">
        <v>79</v>
      </c>
      <c r="BK117" s="187">
        <f>ROUND(I117*H117,2)</f>
        <v>0</v>
      </c>
      <c r="BL117" s="92" t="s">
        <v>252</v>
      </c>
      <c r="BM117" s="92" t="s">
        <v>856</v>
      </c>
    </row>
    <row r="118" spans="2:65" s="102" customFormat="1" ht="22.5" customHeight="1">
      <c r="B118" s="103"/>
      <c r="C118" s="239">
        <v>29</v>
      </c>
      <c r="D118" s="239" t="s">
        <v>162</v>
      </c>
      <c r="E118" s="240" t="s">
        <v>857</v>
      </c>
      <c r="F118" s="241" t="s">
        <v>1114</v>
      </c>
      <c r="G118" s="242" t="s">
        <v>510</v>
      </c>
      <c r="H118" s="243">
        <v>1</v>
      </c>
      <c r="I118" s="6"/>
      <c r="J118" s="244">
        <f>ROUND(I118*H118,2)</f>
        <v>0</v>
      </c>
      <c r="K118" s="241" t="s">
        <v>698</v>
      </c>
      <c r="L118" s="103"/>
      <c r="M118" s="245" t="s">
        <v>5</v>
      </c>
      <c r="N118" s="184" t="s">
        <v>42</v>
      </c>
      <c r="O118" s="104"/>
      <c r="P118" s="185">
        <f>O118*H118</f>
        <v>0</v>
      </c>
      <c r="Q118" s="185">
        <v>0</v>
      </c>
      <c r="R118" s="185">
        <f>Q118*H118</f>
        <v>0</v>
      </c>
      <c r="S118" s="185">
        <v>0</v>
      </c>
      <c r="T118" s="186">
        <f>S118*H118</f>
        <v>0</v>
      </c>
      <c r="AR118" s="92" t="s">
        <v>252</v>
      </c>
      <c r="AT118" s="92" t="s">
        <v>162</v>
      </c>
      <c r="AU118" s="92" t="s">
        <v>79</v>
      </c>
      <c r="AY118" s="92" t="s">
        <v>159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92" t="s">
        <v>79</v>
      </c>
      <c r="BK118" s="187">
        <f>ROUND(I118*H118,2)</f>
        <v>0</v>
      </c>
      <c r="BL118" s="92" t="s">
        <v>252</v>
      </c>
      <c r="BM118" s="92" t="s">
        <v>858</v>
      </c>
    </row>
    <row r="119" spans="2:63" s="171" customFormat="1" ht="37.35" customHeight="1">
      <c r="B119" s="170"/>
      <c r="D119" s="181" t="s">
        <v>70</v>
      </c>
      <c r="E119" s="229" t="s">
        <v>859</v>
      </c>
      <c r="F119" s="229" t="s">
        <v>860</v>
      </c>
      <c r="J119" s="230">
        <f>BK119</f>
        <v>0</v>
      </c>
      <c r="L119" s="170"/>
      <c r="M119" s="175"/>
      <c r="N119" s="176"/>
      <c r="O119" s="176"/>
      <c r="P119" s="177">
        <f>P120</f>
        <v>0</v>
      </c>
      <c r="Q119" s="176"/>
      <c r="R119" s="177">
        <f>R120</f>
        <v>0</v>
      </c>
      <c r="S119" s="176"/>
      <c r="T119" s="178">
        <f>T120</f>
        <v>0</v>
      </c>
      <c r="AR119" s="172" t="s">
        <v>81</v>
      </c>
      <c r="AT119" s="179" t="s">
        <v>70</v>
      </c>
      <c r="AU119" s="179" t="s">
        <v>71</v>
      </c>
      <c r="AY119" s="172" t="s">
        <v>159</v>
      </c>
      <c r="BK119" s="180">
        <f>BK120</f>
        <v>0</v>
      </c>
    </row>
    <row r="120" spans="2:65" s="102" customFormat="1" ht="22.5" customHeight="1">
      <c r="B120" s="103"/>
      <c r="C120" s="239" t="s">
        <v>543</v>
      </c>
      <c r="D120" s="239" t="s">
        <v>162</v>
      </c>
      <c r="E120" s="240" t="s">
        <v>861</v>
      </c>
      <c r="F120" s="241" t="s">
        <v>862</v>
      </c>
      <c r="G120" s="242" t="s">
        <v>863</v>
      </c>
      <c r="H120" s="243">
        <v>32</v>
      </c>
      <c r="I120" s="6"/>
      <c r="J120" s="244">
        <f>ROUND(I120*H120,2)</f>
        <v>0</v>
      </c>
      <c r="K120" s="241" t="s">
        <v>698</v>
      </c>
      <c r="L120" s="103"/>
      <c r="M120" s="245" t="s">
        <v>5</v>
      </c>
      <c r="N120" s="184" t="s">
        <v>42</v>
      </c>
      <c r="O120" s="104"/>
      <c r="P120" s="185">
        <f>O120*H120</f>
        <v>0</v>
      </c>
      <c r="Q120" s="185">
        <v>0</v>
      </c>
      <c r="R120" s="185">
        <f>Q120*H120</f>
        <v>0</v>
      </c>
      <c r="S120" s="185">
        <v>0</v>
      </c>
      <c r="T120" s="186">
        <f>S120*H120</f>
        <v>0</v>
      </c>
      <c r="AR120" s="92" t="s">
        <v>252</v>
      </c>
      <c r="AT120" s="92" t="s">
        <v>162</v>
      </c>
      <c r="AU120" s="92" t="s">
        <v>79</v>
      </c>
      <c r="AY120" s="92" t="s">
        <v>159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92" t="s">
        <v>79</v>
      </c>
      <c r="BK120" s="187">
        <f>ROUND(I120*H120,2)</f>
        <v>0</v>
      </c>
      <c r="BL120" s="92" t="s">
        <v>252</v>
      </c>
      <c r="BM120" s="92" t="s">
        <v>864</v>
      </c>
    </row>
    <row r="121" spans="2:63" s="171" customFormat="1" ht="37.35" customHeight="1">
      <c r="B121" s="170"/>
      <c r="D121" s="172" t="s">
        <v>70</v>
      </c>
      <c r="E121" s="173" t="s">
        <v>459</v>
      </c>
      <c r="F121" s="173" t="s">
        <v>460</v>
      </c>
      <c r="J121" s="174">
        <f>BK121</f>
        <v>0</v>
      </c>
      <c r="L121" s="170"/>
      <c r="M121" s="175"/>
      <c r="N121" s="176"/>
      <c r="O121" s="176"/>
      <c r="P121" s="177">
        <f>P122</f>
        <v>0</v>
      </c>
      <c r="Q121" s="176"/>
      <c r="R121" s="177">
        <f>R122</f>
        <v>0</v>
      </c>
      <c r="S121" s="176"/>
      <c r="T121" s="178">
        <f>T122</f>
        <v>0</v>
      </c>
      <c r="AR121" s="172" t="s">
        <v>197</v>
      </c>
      <c r="AT121" s="179" t="s">
        <v>70</v>
      </c>
      <c r="AU121" s="179" t="s">
        <v>71</v>
      </c>
      <c r="AY121" s="172" t="s">
        <v>159</v>
      </c>
      <c r="BK121" s="180">
        <f>BK122</f>
        <v>0</v>
      </c>
    </row>
    <row r="122" spans="2:63" s="171" customFormat="1" ht="19.9" customHeight="1">
      <c r="B122" s="170"/>
      <c r="D122" s="181" t="s">
        <v>70</v>
      </c>
      <c r="E122" s="182" t="s">
        <v>486</v>
      </c>
      <c r="F122" s="182" t="s">
        <v>487</v>
      </c>
      <c r="J122" s="183">
        <f>BK122</f>
        <v>0</v>
      </c>
      <c r="L122" s="170"/>
      <c r="M122" s="175"/>
      <c r="N122" s="176"/>
      <c r="O122" s="176"/>
      <c r="P122" s="177">
        <f>SUM(P123:P123)</f>
        <v>0</v>
      </c>
      <c r="Q122" s="176"/>
      <c r="R122" s="177">
        <f>SUM(R123:R123)</f>
        <v>0</v>
      </c>
      <c r="S122" s="176"/>
      <c r="T122" s="178">
        <f>SUM(T123:T123)</f>
        <v>0</v>
      </c>
      <c r="AR122" s="172" t="s">
        <v>197</v>
      </c>
      <c r="AT122" s="179" t="s">
        <v>70</v>
      </c>
      <c r="AU122" s="179" t="s">
        <v>79</v>
      </c>
      <c r="AY122" s="172" t="s">
        <v>159</v>
      </c>
      <c r="BK122" s="180">
        <f>SUM(BK123:BK123)</f>
        <v>0</v>
      </c>
    </row>
    <row r="123" spans="2:65" s="102" customFormat="1" ht="22.5" customHeight="1">
      <c r="B123" s="103"/>
      <c r="C123" s="239">
        <v>31</v>
      </c>
      <c r="D123" s="239" t="s">
        <v>162</v>
      </c>
      <c r="E123" s="240" t="s">
        <v>865</v>
      </c>
      <c r="F123" s="241" t="s">
        <v>866</v>
      </c>
      <c r="G123" s="242" t="s">
        <v>867</v>
      </c>
      <c r="H123" s="243">
        <v>1</v>
      </c>
      <c r="I123" s="6"/>
      <c r="J123" s="244">
        <f>ROUND(I123*H123,2)</f>
        <v>0</v>
      </c>
      <c r="K123" s="241" t="s">
        <v>698</v>
      </c>
      <c r="L123" s="103"/>
      <c r="M123" s="245" t="s">
        <v>5</v>
      </c>
      <c r="N123" s="184" t="s">
        <v>42</v>
      </c>
      <c r="O123" s="104"/>
      <c r="P123" s="185">
        <f>O123*H123</f>
        <v>0</v>
      </c>
      <c r="Q123" s="185">
        <v>0</v>
      </c>
      <c r="R123" s="185">
        <f>Q123*H123</f>
        <v>0</v>
      </c>
      <c r="S123" s="185">
        <v>0</v>
      </c>
      <c r="T123" s="186">
        <f>S123*H123</f>
        <v>0</v>
      </c>
      <c r="AR123" s="92" t="s">
        <v>252</v>
      </c>
      <c r="AT123" s="92" t="s">
        <v>162</v>
      </c>
      <c r="AU123" s="92" t="s">
        <v>81</v>
      </c>
      <c r="AY123" s="92" t="s">
        <v>159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92" t="s">
        <v>79</v>
      </c>
      <c r="BK123" s="187">
        <f>ROUND(I123*H123,2)</f>
        <v>0</v>
      </c>
      <c r="BL123" s="92" t="s">
        <v>252</v>
      </c>
      <c r="BM123" s="92" t="s">
        <v>868</v>
      </c>
    </row>
    <row r="124" spans="2:12" s="102" customFormat="1" ht="6.95" customHeight="1">
      <c r="B124" s="127"/>
      <c r="C124" s="128"/>
      <c r="D124" s="128"/>
      <c r="E124" s="128"/>
      <c r="F124" s="128"/>
      <c r="G124" s="128"/>
      <c r="H124" s="128"/>
      <c r="I124" s="128"/>
      <c r="J124" s="128"/>
      <c r="K124" s="128"/>
      <c r="L124" s="103"/>
    </row>
  </sheetData>
  <sheetProtection sheet="1" objects="1" scenarios="1" selectLockedCells="1"/>
  <autoFilter ref="C86:K123"/>
  <mergeCells count="12">
    <mergeCell ref="E77:H77"/>
    <mergeCell ref="E79:H79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5:H75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7"/>
  <sheetViews>
    <sheetView showGridLines="0" workbookViewId="0" topLeftCell="A1">
      <pane ySplit="1" topLeftCell="A80" activePane="bottomLeft" state="frozen"/>
      <selection pane="bottomLeft" activeCell="I92" sqref="I92"/>
    </sheetView>
  </sheetViews>
  <sheetFormatPr defaultColWidth="9.16015625" defaultRowHeight="13.5"/>
  <cols>
    <col min="1" max="1" width="8.33203125" style="91" customWidth="1"/>
    <col min="2" max="2" width="1.66796875" style="91" customWidth="1"/>
    <col min="3" max="3" width="4.16015625" style="91" customWidth="1"/>
    <col min="4" max="4" width="4.33203125" style="91" customWidth="1"/>
    <col min="5" max="5" width="17.16015625" style="91" customWidth="1"/>
    <col min="6" max="6" width="75" style="91" customWidth="1"/>
    <col min="7" max="7" width="8.66015625" style="91" customWidth="1"/>
    <col min="8" max="8" width="11.16015625" style="91" customWidth="1"/>
    <col min="9" max="9" width="12.66015625" style="91" customWidth="1"/>
    <col min="10" max="10" width="23.5" style="91" customWidth="1"/>
    <col min="11" max="11" width="15.5" style="91" customWidth="1"/>
    <col min="12" max="12" width="9.16015625" style="91" customWidth="1"/>
    <col min="13" max="18" width="9.33203125" style="91" hidden="1" customWidth="1"/>
    <col min="19" max="19" width="8.16015625" style="91" hidden="1" customWidth="1"/>
    <col min="20" max="20" width="29.66015625" style="91" hidden="1" customWidth="1"/>
    <col min="21" max="21" width="16.33203125" style="91" hidden="1" customWidth="1"/>
    <col min="22" max="22" width="12.33203125" style="91" customWidth="1"/>
    <col min="23" max="23" width="16.33203125" style="91" customWidth="1"/>
    <col min="24" max="24" width="12.33203125" style="91" customWidth="1"/>
    <col min="25" max="25" width="15" style="91" customWidth="1"/>
    <col min="26" max="26" width="11" style="91" customWidth="1"/>
    <col min="27" max="27" width="15" style="91" customWidth="1"/>
    <col min="28" max="28" width="16.33203125" style="91" customWidth="1"/>
    <col min="29" max="29" width="11" style="91" customWidth="1"/>
    <col min="30" max="30" width="15" style="91" customWidth="1"/>
    <col min="31" max="31" width="16.33203125" style="91" customWidth="1"/>
    <col min="32" max="43" width="9.16015625" style="91" customWidth="1"/>
    <col min="44" max="65" width="9.33203125" style="91" hidden="1" customWidth="1"/>
    <col min="66" max="16384" width="9.16015625" style="91" customWidth="1"/>
  </cols>
  <sheetData>
    <row r="1" spans="1:70" ht="21.75" customHeight="1">
      <c r="A1" s="88"/>
      <c r="B1" s="3"/>
      <c r="C1" s="3"/>
      <c r="D1" s="4" t="s">
        <v>1</v>
      </c>
      <c r="E1" s="3"/>
      <c r="F1" s="89" t="s">
        <v>108</v>
      </c>
      <c r="G1" s="378" t="s">
        <v>109</v>
      </c>
      <c r="H1" s="378"/>
      <c r="I1" s="3"/>
      <c r="J1" s="89" t="s">
        <v>110</v>
      </c>
      <c r="K1" s="4" t="s">
        <v>111</v>
      </c>
      <c r="L1" s="89" t="s">
        <v>112</v>
      </c>
      <c r="M1" s="89"/>
      <c r="N1" s="89"/>
      <c r="O1" s="89"/>
      <c r="P1" s="89"/>
      <c r="Q1" s="89"/>
      <c r="R1" s="89"/>
      <c r="S1" s="89"/>
      <c r="T1" s="89"/>
      <c r="U1" s="90"/>
      <c r="V1" s="90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</row>
    <row r="2" spans="3:46" ht="36.95" customHeight="1">
      <c r="L2" s="336" t="s">
        <v>8</v>
      </c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92" t="s">
        <v>107</v>
      </c>
    </row>
    <row r="3" spans="2:46" ht="6.95" customHeight="1">
      <c r="B3" s="93"/>
      <c r="C3" s="94"/>
      <c r="D3" s="94"/>
      <c r="E3" s="94"/>
      <c r="F3" s="94"/>
      <c r="G3" s="94"/>
      <c r="H3" s="94"/>
      <c r="I3" s="94"/>
      <c r="J3" s="94"/>
      <c r="K3" s="95"/>
      <c r="AT3" s="92" t="s">
        <v>81</v>
      </c>
    </row>
    <row r="4" spans="2:46" ht="36.95" customHeight="1">
      <c r="B4" s="96"/>
      <c r="C4" s="97"/>
      <c r="D4" s="98" t="s">
        <v>113</v>
      </c>
      <c r="E4" s="97"/>
      <c r="F4" s="97"/>
      <c r="G4" s="97"/>
      <c r="H4" s="97"/>
      <c r="I4" s="97"/>
      <c r="J4" s="97"/>
      <c r="K4" s="99"/>
      <c r="M4" s="100" t="s">
        <v>13</v>
      </c>
      <c r="AT4" s="92" t="s">
        <v>6</v>
      </c>
    </row>
    <row r="5" spans="2:11" ht="6.95" customHeight="1">
      <c r="B5" s="96"/>
      <c r="C5" s="97"/>
      <c r="D5" s="97"/>
      <c r="E5" s="97"/>
      <c r="F5" s="97"/>
      <c r="G5" s="97"/>
      <c r="H5" s="97"/>
      <c r="I5" s="97"/>
      <c r="J5" s="97"/>
      <c r="K5" s="99"/>
    </row>
    <row r="6" spans="2:11" ht="15">
      <c r="B6" s="96"/>
      <c r="C6" s="97"/>
      <c r="D6" s="101" t="s">
        <v>19</v>
      </c>
      <c r="E6" s="97"/>
      <c r="F6" s="97"/>
      <c r="G6" s="97"/>
      <c r="H6" s="97"/>
      <c r="I6" s="97"/>
      <c r="J6" s="97"/>
      <c r="K6" s="99"/>
    </row>
    <row r="7" spans="2:11" ht="22.5" customHeight="1">
      <c r="B7" s="96"/>
      <c r="C7" s="97"/>
      <c r="D7" s="97"/>
      <c r="E7" s="379" t="str">
        <f>'Rekapitulace stavby'!K6</f>
        <v>SPŠ  stavební Pardubice- modernizace a vybavení truhlářských dílen</v>
      </c>
      <c r="F7" s="380"/>
      <c r="G7" s="380"/>
      <c r="H7" s="380"/>
      <c r="I7" s="97"/>
      <c r="J7" s="97"/>
      <c r="K7" s="99"/>
    </row>
    <row r="8" spans="2:11" ht="15">
      <c r="B8" s="96"/>
      <c r="C8" s="97"/>
      <c r="D8" s="101" t="s">
        <v>114</v>
      </c>
      <c r="E8" s="97"/>
      <c r="F8" s="97"/>
      <c r="G8" s="97"/>
      <c r="H8" s="97"/>
      <c r="I8" s="97"/>
      <c r="J8" s="97"/>
      <c r="K8" s="99"/>
    </row>
    <row r="9" spans="2:11" s="102" customFormat="1" ht="22.5" customHeight="1">
      <c r="B9" s="103"/>
      <c r="C9" s="104"/>
      <c r="D9" s="104"/>
      <c r="E9" s="379" t="s">
        <v>795</v>
      </c>
      <c r="F9" s="382"/>
      <c r="G9" s="382"/>
      <c r="H9" s="382"/>
      <c r="I9" s="104"/>
      <c r="J9" s="104"/>
      <c r="K9" s="105"/>
    </row>
    <row r="10" spans="2:11" s="102" customFormat="1" ht="15">
      <c r="B10" s="103"/>
      <c r="C10" s="104"/>
      <c r="D10" s="101" t="s">
        <v>501</v>
      </c>
      <c r="E10" s="104"/>
      <c r="F10" s="104"/>
      <c r="G10" s="104"/>
      <c r="H10" s="104"/>
      <c r="I10" s="104"/>
      <c r="J10" s="104"/>
      <c r="K10" s="105"/>
    </row>
    <row r="11" spans="2:11" s="102" customFormat="1" ht="36.95" customHeight="1">
      <c r="B11" s="103"/>
      <c r="C11" s="104"/>
      <c r="D11" s="104"/>
      <c r="E11" s="383" t="s">
        <v>1107</v>
      </c>
      <c r="F11" s="382"/>
      <c r="G11" s="382"/>
      <c r="H11" s="382"/>
      <c r="I11" s="104"/>
      <c r="J11" s="104"/>
      <c r="K11" s="105"/>
    </row>
    <row r="12" spans="2:11" s="102" customFormat="1" ht="13.5">
      <c r="B12" s="103"/>
      <c r="C12" s="104"/>
      <c r="D12" s="104"/>
      <c r="E12" s="104"/>
      <c r="F12" s="104"/>
      <c r="G12" s="104"/>
      <c r="H12" s="104"/>
      <c r="I12" s="104"/>
      <c r="J12" s="104"/>
      <c r="K12" s="105"/>
    </row>
    <row r="13" spans="2:11" s="102" customFormat="1" ht="14.45" customHeight="1">
      <c r="B13" s="103"/>
      <c r="C13" s="104"/>
      <c r="D13" s="101" t="s">
        <v>21</v>
      </c>
      <c r="E13" s="104"/>
      <c r="F13" s="107" t="s">
        <v>5</v>
      </c>
      <c r="G13" s="104"/>
      <c r="H13" s="104"/>
      <c r="I13" s="101" t="s">
        <v>22</v>
      </c>
      <c r="J13" s="107" t="s">
        <v>5</v>
      </c>
      <c r="K13" s="105"/>
    </row>
    <row r="14" spans="2:11" s="102" customFormat="1" ht="14.45" customHeight="1">
      <c r="B14" s="103"/>
      <c r="C14" s="104"/>
      <c r="D14" s="101" t="s">
        <v>23</v>
      </c>
      <c r="E14" s="104"/>
      <c r="F14" s="107" t="s">
        <v>24</v>
      </c>
      <c r="G14" s="104"/>
      <c r="H14" s="104"/>
      <c r="I14" s="101" t="s">
        <v>25</v>
      </c>
      <c r="J14" s="108">
        <f>'Rekapitulace stavby'!AN8</f>
        <v>42926</v>
      </c>
      <c r="K14" s="105"/>
    </row>
    <row r="15" spans="2:11" s="102" customFormat="1" ht="10.9" customHeight="1">
      <c r="B15" s="103"/>
      <c r="C15" s="104"/>
      <c r="D15" s="104"/>
      <c r="E15" s="104"/>
      <c r="F15" s="104"/>
      <c r="G15" s="104"/>
      <c r="H15" s="104"/>
      <c r="I15" s="104"/>
      <c r="J15" s="104"/>
      <c r="K15" s="105"/>
    </row>
    <row r="16" spans="2:11" s="102" customFormat="1" ht="14.45" customHeight="1">
      <c r="B16" s="103"/>
      <c r="C16" s="104"/>
      <c r="D16" s="101" t="s">
        <v>26</v>
      </c>
      <c r="E16" s="104"/>
      <c r="F16" s="104"/>
      <c r="G16" s="104"/>
      <c r="H16" s="104"/>
      <c r="I16" s="101" t="s">
        <v>27</v>
      </c>
      <c r="J16" s="107" t="s">
        <v>5</v>
      </c>
      <c r="K16" s="105"/>
    </row>
    <row r="17" spans="2:11" s="102" customFormat="1" ht="18" customHeight="1">
      <c r="B17" s="103"/>
      <c r="C17" s="104"/>
      <c r="D17" s="104"/>
      <c r="E17" s="107" t="s">
        <v>29</v>
      </c>
      <c r="F17" s="104"/>
      <c r="G17" s="104"/>
      <c r="H17" s="104"/>
      <c r="I17" s="101" t="s">
        <v>30</v>
      </c>
      <c r="J17" s="107" t="s">
        <v>5</v>
      </c>
      <c r="K17" s="105"/>
    </row>
    <row r="18" spans="2:11" s="102" customFormat="1" ht="6.95" customHeight="1">
      <c r="B18" s="103"/>
      <c r="C18" s="104"/>
      <c r="D18" s="104"/>
      <c r="E18" s="104"/>
      <c r="F18" s="104"/>
      <c r="G18" s="104"/>
      <c r="H18" s="104"/>
      <c r="I18" s="104"/>
      <c r="J18" s="104"/>
      <c r="K18" s="105"/>
    </row>
    <row r="19" spans="2:11" s="102" customFormat="1" ht="14.45" customHeight="1">
      <c r="B19" s="103"/>
      <c r="C19" s="104"/>
      <c r="D19" s="101" t="s">
        <v>31</v>
      </c>
      <c r="E19" s="104"/>
      <c r="F19" s="104"/>
      <c r="G19" s="104"/>
      <c r="H19" s="104"/>
      <c r="I19" s="101" t="s">
        <v>27</v>
      </c>
      <c r="J19" s="107" t="str">
        <f>IF('Rekapitulace stavby'!AN13="Vyplň údaj","",IF('Rekapitulace stavby'!AN13="","",'Rekapitulace stavby'!AN13))</f>
        <v/>
      </c>
      <c r="K19" s="105"/>
    </row>
    <row r="20" spans="2:11" s="102" customFormat="1" ht="18" customHeight="1">
      <c r="B20" s="103"/>
      <c r="C20" s="104"/>
      <c r="D20" s="104"/>
      <c r="E20" s="107" t="str">
        <f>IF('Rekapitulace stavby'!E14="Vyplň údaj","",IF('Rekapitulace stavby'!E14="","",'Rekapitulace stavby'!E14))</f>
        <v/>
      </c>
      <c r="F20" s="104"/>
      <c r="G20" s="104"/>
      <c r="H20" s="104"/>
      <c r="I20" s="101" t="s">
        <v>30</v>
      </c>
      <c r="J20" s="107" t="str">
        <f>IF('Rekapitulace stavby'!AN14="Vyplň údaj","",IF('Rekapitulace stavby'!AN14="","",'Rekapitulace stavby'!AN14))</f>
        <v/>
      </c>
      <c r="K20" s="105"/>
    </row>
    <row r="21" spans="2:11" s="102" customFormat="1" ht="6.95" customHeight="1">
      <c r="B21" s="103"/>
      <c r="C21" s="104"/>
      <c r="D21" s="104"/>
      <c r="E21" s="104"/>
      <c r="F21" s="104"/>
      <c r="G21" s="104"/>
      <c r="H21" s="104"/>
      <c r="I21" s="104"/>
      <c r="J21" s="104"/>
      <c r="K21" s="105"/>
    </row>
    <row r="22" spans="2:11" s="102" customFormat="1" ht="14.45" customHeight="1">
      <c r="B22" s="103"/>
      <c r="C22" s="104"/>
      <c r="D22" s="101" t="s">
        <v>33</v>
      </c>
      <c r="E22" s="104"/>
      <c r="F22" s="104"/>
      <c r="G22" s="104"/>
      <c r="H22" s="104"/>
      <c r="I22" s="101" t="s">
        <v>27</v>
      </c>
      <c r="J22" s="107" t="s">
        <v>5</v>
      </c>
      <c r="K22" s="105"/>
    </row>
    <row r="23" spans="2:11" s="102" customFormat="1" ht="18" customHeight="1">
      <c r="B23" s="103"/>
      <c r="C23" s="104"/>
      <c r="D23" s="104"/>
      <c r="E23" s="107" t="s">
        <v>34</v>
      </c>
      <c r="F23" s="104"/>
      <c r="G23" s="104"/>
      <c r="H23" s="104"/>
      <c r="I23" s="101" t="s">
        <v>30</v>
      </c>
      <c r="J23" s="107" t="s">
        <v>5</v>
      </c>
      <c r="K23" s="105"/>
    </row>
    <row r="24" spans="2:11" s="102" customFormat="1" ht="6.95" customHeight="1">
      <c r="B24" s="103"/>
      <c r="C24" s="104"/>
      <c r="D24" s="104"/>
      <c r="E24" s="104"/>
      <c r="F24" s="104"/>
      <c r="G24" s="104"/>
      <c r="H24" s="104"/>
      <c r="I24" s="104"/>
      <c r="J24" s="104"/>
      <c r="K24" s="105"/>
    </row>
    <row r="25" spans="2:11" s="102" customFormat="1" ht="14.45" customHeight="1">
      <c r="B25" s="103"/>
      <c r="C25" s="104"/>
      <c r="D25" s="101" t="s">
        <v>36</v>
      </c>
      <c r="E25" s="104"/>
      <c r="F25" s="104"/>
      <c r="G25" s="104"/>
      <c r="H25" s="104"/>
      <c r="I25" s="104"/>
      <c r="J25" s="104"/>
      <c r="K25" s="105"/>
    </row>
    <row r="26" spans="2:11" s="112" customFormat="1" ht="22.5" customHeight="1">
      <c r="B26" s="109"/>
      <c r="C26" s="110"/>
      <c r="D26" s="110"/>
      <c r="E26" s="371" t="s">
        <v>5</v>
      </c>
      <c r="F26" s="371"/>
      <c r="G26" s="371"/>
      <c r="H26" s="371"/>
      <c r="I26" s="110"/>
      <c r="J26" s="110"/>
      <c r="K26" s="111"/>
    </row>
    <row r="27" spans="2:11" s="102" customFormat="1" ht="6.95" customHeight="1">
      <c r="B27" s="103"/>
      <c r="C27" s="104"/>
      <c r="D27" s="104"/>
      <c r="E27" s="104"/>
      <c r="F27" s="104"/>
      <c r="G27" s="104"/>
      <c r="H27" s="104"/>
      <c r="I27" s="104"/>
      <c r="J27" s="104"/>
      <c r="K27" s="105"/>
    </row>
    <row r="28" spans="2:11" s="102" customFormat="1" ht="6.95" customHeight="1">
      <c r="B28" s="103"/>
      <c r="C28" s="104"/>
      <c r="D28" s="113"/>
      <c r="E28" s="113"/>
      <c r="F28" s="113"/>
      <c r="G28" s="113"/>
      <c r="H28" s="113"/>
      <c r="I28" s="113"/>
      <c r="J28" s="113"/>
      <c r="K28" s="114"/>
    </row>
    <row r="29" spans="2:11" s="102" customFormat="1" ht="25.35" customHeight="1">
      <c r="B29" s="103"/>
      <c r="C29" s="104"/>
      <c r="D29" s="115" t="s">
        <v>37</v>
      </c>
      <c r="E29" s="104"/>
      <c r="F29" s="104"/>
      <c r="G29" s="104"/>
      <c r="H29" s="104"/>
      <c r="I29" s="104"/>
      <c r="J29" s="116">
        <f>ROUND(J82,2)</f>
        <v>0</v>
      </c>
      <c r="K29" s="105"/>
    </row>
    <row r="30" spans="2:11" s="102" customFormat="1" ht="6.95" customHeight="1">
      <c r="B30" s="103"/>
      <c r="C30" s="104"/>
      <c r="D30" s="113"/>
      <c r="E30" s="113"/>
      <c r="F30" s="113"/>
      <c r="G30" s="113"/>
      <c r="H30" s="113"/>
      <c r="I30" s="113"/>
      <c r="J30" s="113"/>
      <c r="K30" s="114"/>
    </row>
    <row r="31" spans="2:11" s="102" customFormat="1" ht="14.45" customHeight="1">
      <c r="B31" s="103"/>
      <c r="C31" s="104"/>
      <c r="D31" s="104"/>
      <c r="E31" s="104"/>
      <c r="F31" s="117" t="s">
        <v>39</v>
      </c>
      <c r="G31" s="104"/>
      <c r="H31" s="104"/>
      <c r="I31" s="117" t="s">
        <v>38</v>
      </c>
      <c r="J31" s="117" t="s">
        <v>40</v>
      </c>
      <c r="K31" s="105"/>
    </row>
    <row r="32" spans="2:11" s="102" customFormat="1" ht="14.45" customHeight="1">
      <c r="B32" s="103"/>
      <c r="C32" s="104"/>
      <c r="D32" s="118" t="s">
        <v>41</v>
      </c>
      <c r="E32" s="118" t="s">
        <v>42</v>
      </c>
      <c r="F32" s="119">
        <f>ROUND(SUM(BE82:BE106),2)</f>
        <v>0</v>
      </c>
      <c r="G32" s="104"/>
      <c r="H32" s="104"/>
      <c r="I32" s="227">
        <v>0.21</v>
      </c>
      <c r="J32" s="119">
        <f>ROUND(ROUND((SUM(BE82:BE106)),2)*I32,2)</f>
        <v>0</v>
      </c>
      <c r="K32" s="105"/>
    </row>
    <row r="33" spans="2:11" s="102" customFormat="1" ht="14.45" customHeight="1">
      <c r="B33" s="103"/>
      <c r="C33" s="104"/>
      <c r="D33" s="104"/>
      <c r="E33" s="118" t="s">
        <v>43</v>
      </c>
      <c r="F33" s="119">
        <f>ROUND(SUM(BF82:BF106),2)</f>
        <v>0</v>
      </c>
      <c r="G33" s="104"/>
      <c r="H33" s="104"/>
      <c r="I33" s="227">
        <v>0.15</v>
      </c>
      <c r="J33" s="119">
        <f>ROUND(ROUND((SUM(BF82:BF106)),2)*I33,2)</f>
        <v>0</v>
      </c>
      <c r="K33" s="105"/>
    </row>
    <row r="34" spans="2:11" s="102" customFormat="1" ht="14.45" customHeight="1" hidden="1">
      <c r="B34" s="103"/>
      <c r="C34" s="104"/>
      <c r="D34" s="104"/>
      <c r="E34" s="118" t="s">
        <v>44</v>
      </c>
      <c r="F34" s="119">
        <f>ROUND(SUM(BG82:BG106),2)</f>
        <v>0</v>
      </c>
      <c r="G34" s="104"/>
      <c r="H34" s="104"/>
      <c r="I34" s="227">
        <v>0.21</v>
      </c>
      <c r="J34" s="119">
        <v>0</v>
      </c>
      <c r="K34" s="105"/>
    </row>
    <row r="35" spans="2:11" s="102" customFormat="1" ht="14.45" customHeight="1" hidden="1">
      <c r="B35" s="103"/>
      <c r="C35" s="104"/>
      <c r="D35" s="104"/>
      <c r="E35" s="118" t="s">
        <v>45</v>
      </c>
      <c r="F35" s="119">
        <f>ROUND(SUM(BH82:BH106),2)</f>
        <v>0</v>
      </c>
      <c r="G35" s="104"/>
      <c r="H35" s="104"/>
      <c r="I35" s="227">
        <v>0.15</v>
      </c>
      <c r="J35" s="119">
        <v>0</v>
      </c>
      <c r="K35" s="105"/>
    </row>
    <row r="36" spans="2:11" s="102" customFormat="1" ht="14.45" customHeight="1" hidden="1">
      <c r="B36" s="103"/>
      <c r="C36" s="104"/>
      <c r="D36" s="104"/>
      <c r="E36" s="118" t="s">
        <v>46</v>
      </c>
      <c r="F36" s="119">
        <f>ROUND(SUM(BI82:BI106),2)</f>
        <v>0</v>
      </c>
      <c r="G36" s="104"/>
      <c r="H36" s="104"/>
      <c r="I36" s="227">
        <v>0</v>
      </c>
      <c r="J36" s="119">
        <v>0</v>
      </c>
      <c r="K36" s="105"/>
    </row>
    <row r="37" spans="2:11" s="102" customFormat="1" ht="6.95" customHeight="1">
      <c r="B37" s="103"/>
      <c r="C37" s="104"/>
      <c r="D37" s="104"/>
      <c r="E37" s="104"/>
      <c r="F37" s="104"/>
      <c r="G37" s="104"/>
      <c r="H37" s="104"/>
      <c r="I37" s="104"/>
      <c r="J37" s="104"/>
      <c r="K37" s="105"/>
    </row>
    <row r="38" spans="2:11" s="102" customFormat="1" ht="25.35" customHeight="1">
      <c r="B38" s="103"/>
      <c r="C38" s="120"/>
      <c r="D38" s="121" t="s">
        <v>47</v>
      </c>
      <c r="E38" s="122"/>
      <c r="F38" s="122"/>
      <c r="G38" s="123" t="s">
        <v>48</v>
      </c>
      <c r="H38" s="124" t="s">
        <v>49</v>
      </c>
      <c r="I38" s="122"/>
      <c r="J38" s="125">
        <f>SUM(J29:J36)</f>
        <v>0</v>
      </c>
      <c r="K38" s="126"/>
    </row>
    <row r="39" spans="2:11" s="102" customFormat="1" ht="14.45" customHeight="1">
      <c r="B39" s="127"/>
      <c r="C39" s="128"/>
      <c r="D39" s="128"/>
      <c r="E39" s="128"/>
      <c r="F39" s="128"/>
      <c r="G39" s="128"/>
      <c r="H39" s="128"/>
      <c r="I39" s="128"/>
      <c r="J39" s="128"/>
      <c r="K39" s="129"/>
    </row>
    <row r="43" spans="2:11" s="102" customFormat="1" ht="6.95" customHeight="1">
      <c r="B43" s="130"/>
      <c r="C43" s="131"/>
      <c r="D43" s="131"/>
      <c r="E43" s="131"/>
      <c r="F43" s="131"/>
      <c r="G43" s="131"/>
      <c r="H43" s="131"/>
      <c r="I43" s="131"/>
      <c r="J43" s="131"/>
      <c r="K43" s="132"/>
    </row>
    <row r="44" spans="2:11" s="102" customFormat="1" ht="36.95" customHeight="1">
      <c r="B44" s="103"/>
      <c r="C44" s="98" t="s">
        <v>116</v>
      </c>
      <c r="D44" s="104"/>
      <c r="E44" s="104"/>
      <c r="F44" s="104"/>
      <c r="G44" s="104"/>
      <c r="H44" s="104"/>
      <c r="I44" s="104"/>
      <c r="J44" s="104"/>
      <c r="K44" s="105"/>
    </row>
    <row r="45" spans="2:11" s="102" customFormat="1" ht="6.95" customHeight="1">
      <c r="B45" s="103"/>
      <c r="C45" s="104"/>
      <c r="D45" s="104"/>
      <c r="E45" s="104"/>
      <c r="F45" s="104"/>
      <c r="G45" s="104"/>
      <c r="H45" s="104"/>
      <c r="I45" s="104"/>
      <c r="J45" s="104"/>
      <c r="K45" s="105"/>
    </row>
    <row r="46" spans="2:11" s="102" customFormat="1" ht="14.45" customHeight="1">
      <c r="B46" s="103"/>
      <c r="C46" s="101" t="s">
        <v>19</v>
      </c>
      <c r="D46" s="104"/>
      <c r="E46" s="104"/>
      <c r="F46" s="104"/>
      <c r="G46" s="104"/>
      <c r="H46" s="104"/>
      <c r="I46" s="104"/>
      <c r="J46" s="104"/>
      <c r="K46" s="105"/>
    </row>
    <row r="47" spans="2:11" s="102" customFormat="1" ht="22.5" customHeight="1">
      <c r="B47" s="103"/>
      <c r="C47" s="104"/>
      <c r="D47" s="104"/>
      <c r="E47" s="379" t="str">
        <f>E7</f>
        <v>SPŠ  stavební Pardubice- modernizace a vybavení truhlářských dílen</v>
      </c>
      <c r="F47" s="380"/>
      <c r="G47" s="380"/>
      <c r="H47" s="380"/>
      <c r="I47" s="104"/>
      <c r="J47" s="104"/>
      <c r="K47" s="105"/>
    </row>
    <row r="48" spans="2:11" ht="15">
      <c r="B48" s="96"/>
      <c r="C48" s="101" t="s">
        <v>114</v>
      </c>
      <c r="D48" s="97"/>
      <c r="E48" s="97"/>
      <c r="F48" s="97"/>
      <c r="G48" s="97"/>
      <c r="H48" s="97"/>
      <c r="I48" s="97"/>
      <c r="J48" s="97"/>
      <c r="K48" s="99"/>
    </row>
    <row r="49" spans="2:11" s="102" customFormat="1" ht="22.5" customHeight="1">
      <c r="B49" s="103"/>
      <c r="C49" s="104"/>
      <c r="D49" s="104"/>
      <c r="E49" s="379" t="s">
        <v>795</v>
      </c>
      <c r="F49" s="382"/>
      <c r="G49" s="382"/>
      <c r="H49" s="382"/>
      <c r="I49" s="104"/>
      <c r="J49" s="104"/>
      <c r="K49" s="105"/>
    </row>
    <row r="50" spans="2:11" s="102" customFormat="1" ht="14.45" customHeight="1">
      <c r="B50" s="103"/>
      <c r="C50" s="101" t="s">
        <v>501</v>
      </c>
      <c r="D50" s="104"/>
      <c r="E50" s="104"/>
      <c r="F50" s="104"/>
      <c r="G50" s="104"/>
      <c r="H50" s="104"/>
      <c r="I50" s="104"/>
      <c r="J50" s="104"/>
      <c r="K50" s="105"/>
    </row>
    <row r="51" spans="2:11" s="102" customFormat="1" ht="23.25" customHeight="1">
      <c r="B51" s="103"/>
      <c r="C51" s="104"/>
      <c r="D51" s="104"/>
      <c r="E51" s="381" t="str">
        <f>E11</f>
        <v>03B - Stlačený vzduch</v>
      </c>
      <c r="F51" s="382"/>
      <c r="G51" s="382"/>
      <c r="H51" s="382"/>
      <c r="I51" s="104"/>
      <c r="J51" s="104"/>
      <c r="K51" s="105"/>
    </row>
    <row r="52" spans="2:11" s="102" customFormat="1" ht="6.95" customHeight="1">
      <c r="B52" s="103"/>
      <c r="C52" s="104"/>
      <c r="D52" s="104"/>
      <c r="E52" s="104"/>
      <c r="F52" s="104"/>
      <c r="G52" s="104"/>
      <c r="H52" s="104"/>
      <c r="I52" s="104"/>
      <c r="J52" s="104"/>
      <c r="K52" s="105"/>
    </row>
    <row r="53" spans="2:11" s="102" customFormat="1" ht="18" customHeight="1">
      <c r="B53" s="103"/>
      <c r="C53" s="101" t="s">
        <v>23</v>
      </c>
      <c r="D53" s="104"/>
      <c r="E53" s="104"/>
      <c r="F53" s="107" t="str">
        <f>F14</f>
        <v>Pardubice</v>
      </c>
      <c r="G53" s="104"/>
      <c r="H53" s="104"/>
      <c r="I53" s="101" t="s">
        <v>25</v>
      </c>
      <c r="J53" s="108">
        <f>IF(J14="","",J14)</f>
        <v>42926</v>
      </c>
      <c r="K53" s="105"/>
    </row>
    <row r="54" spans="2:11" s="102" customFormat="1" ht="6.95" customHeight="1">
      <c r="B54" s="103"/>
      <c r="C54" s="104"/>
      <c r="D54" s="104"/>
      <c r="E54" s="104"/>
      <c r="F54" s="104"/>
      <c r="G54" s="104"/>
      <c r="H54" s="104"/>
      <c r="I54" s="104"/>
      <c r="J54" s="104"/>
      <c r="K54" s="105"/>
    </row>
    <row r="55" spans="2:11" s="102" customFormat="1" ht="15">
      <c r="B55" s="103"/>
      <c r="C55" s="101" t="s">
        <v>26</v>
      </c>
      <c r="D55" s="104"/>
      <c r="E55" s="104"/>
      <c r="F55" s="107" t="str">
        <f>E17</f>
        <v>Pardubický kraj</v>
      </c>
      <c r="G55" s="104"/>
      <c r="H55" s="104"/>
      <c r="I55" s="101" t="s">
        <v>33</v>
      </c>
      <c r="J55" s="107" t="str">
        <f>E23</f>
        <v>Astalon Hůrka Pardubice</v>
      </c>
      <c r="K55" s="105"/>
    </row>
    <row r="56" spans="2:11" s="102" customFormat="1" ht="14.45" customHeight="1">
      <c r="B56" s="103"/>
      <c r="C56" s="101" t="s">
        <v>31</v>
      </c>
      <c r="D56" s="104"/>
      <c r="E56" s="104"/>
      <c r="F56" s="107" t="str">
        <f>IF(E20="","",E20)</f>
        <v/>
      </c>
      <c r="G56" s="104"/>
      <c r="H56" s="104"/>
      <c r="I56" s="104"/>
      <c r="J56" s="104"/>
      <c r="K56" s="105"/>
    </row>
    <row r="57" spans="2:11" s="102" customFormat="1" ht="10.35" customHeight="1">
      <c r="B57" s="103"/>
      <c r="C57" s="104"/>
      <c r="D57" s="104"/>
      <c r="E57" s="104"/>
      <c r="F57" s="104"/>
      <c r="G57" s="104"/>
      <c r="H57" s="104"/>
      <c r="I57" s="104"/>
      <c r="J57" s="104"/>
      <c r="K57" s="105"/>
    </row>
    <row r="58" spans="2:11" s="102" customFormat="1" ht="29.25" customHeight="1">
      <c r="B58" s="103"/>
      <c r="C58" s="133" t="s">
        <v>117</v>
      </c>
      <c r="D58" s="120"/>
      <c r="E58" s="120"/>
      <c r="F58" s="120"/>
      <c r="G58" s="120"/>
      <c r="H58" s="120"/>
      <c r="I58" s="120"/>
      <c r="J58" s="134" t="s">
        <v>118</v>
      </c>
      <c r="K58" s="135"/>
    </row>
    <row r="59" spans="2:11" s="102" customFormat="1" ht="10.35" customHeight="1">
      <c r="B59" s="103"/>
      <c r="C59" s="104"/>
      <c r="D59" s="104"/>
      <c r="E59" s="104"/>
      <c r="F59" s="104"/>
      <c r="G59" s="104"/>
      <c r="H59" s="104"/>
      <c r="I59" s="104"/>
      <c r="J59" s="104"/>
      <c r="K59" s="105"/>
    </row>
    <row r="60" spans="2:47" s="102" customFormat="1" ht="29.25" customHeight="1">
      <c r="B60" s="103"/>
      <c r="C60" s="136" t="s">
        <v>119</v>
      </c>
      <c r="D60" s="104"/>
      <c r="E60" s="104"/>
      <c r="F60" s="104"/>
      <c r="G60" s="104"/>
      <c r="H60" s="104"/>
      <c r="I60" s="104"/>
      <c r="J60" s="116">
        <f>J82</f>
        <v>0</v>
      </c>
      <c r="K60" s="105"/>
      <c r="AU60" s="92" t="s">
        <v>120</v>
      </c>
    </row>
    <row r="61" spans="2:11" s="102" customFormat="1" ht="21.75" customHeight="1">
      <c r="B61" s="103"/>
      <c r="C61" s="104"/>
      <c r="D61" s="104"/>
      <c r="E61" s="104"/>
      <c r="F61" s="104"/>
      <c r="G61" s="104"/>
      <c r="H61" s="104"/>
      <c r="I61" s="104"/>
      <c r="J61" s="104"/>
      <c r="K61" s="105"/>
    </row>
    <row r="62" spans="2:11" s="102" customFormat="1" ht="6.95" customHeight="1">
      <c r="B62" s="127"/>
      <c r="C62" s="128"/>
      <c r="D62" s="128"/>
      <c r="E62" s="128"/>
      <c r="F62" s="128"/>
      <c r="G62" s="128"/>
      <c r="H62" s="128"/>
      <c r="I62" s="128"/>
      <c r="J62" s="128"/>
      <c r="K62" s="129"/>
    </row>
    <row r="66" spans="2:12" s="102" customFormat="1" ht="6.95" customHeight="1">
      <c r="B66" s="130"/>
      <c r="C66" s="131"/>
      <c r="D66" s="131"/>
      <c r="E66" s="131"/>
      <c r="F66" s="131"/>
      <c r="G66" s="131"/>
      <c r="H66" s="131"/>
      <c r="I66" s="131"/>
      <c r="J66" s="131"/>
      <c r="K66" s="131"/>
      <c r="L66" s="103"/>
    </row>
    <row r="67" spans="2:12" s="102" customFormat="1" ht="36.95" customHeight="1">
      <c r="B67" s="103"/>
      <c r="C67" s="151" t="s">
        <v>143</v>
      </c>
      <c r="L67" s="103"/>
    </row>
    <row r="68" spans="2:12" s="102" customFormat="1" ht="6.95" customHeight="1">
      <c r="B68" s="103"/>
      <c r="L68" s="103"/>
    </row>
    <row r="69" spans="2:12" s="102" customFormat="1" ht="14.45" customHeight="1">
      <c r="B69" s="103"/>
      <c r="C69" s="152" t="s">
        <v>19</v>
      </c>
      <c r="L69" s="103"/>
    </row>
    <row r="70" spans="2:12" s="102" customFormat="1" ht="22.5" customHeight="1">
      <c r="B70" s="103"/>
      <c r="E70" s="375" t="str">
        <f>E7</f>
        <v>SPŠ  stavební Pardubice- modernizace a vybavení truhlářských dílen</v>
      </c>
      <c r="F70" s="376"/>
      <c r="G70" s="376"/>
      <c r="H70" s="376"/>
      <c r="L70" s="103"/>
    </row>
    <row r="71" spans="2:12" ht="15">
      <c r="B71" s="96"/>
      <c r="C71" s="152" t="s">
        <v>114</v>
      </c>
      <c r="L71" s="96"/>
    </row>
    <row r="72" spans="2:12" s="102" customFormat="1" ht="22.5" customHeight="1">
      <c r="B72" s="103"/>
      <c r="E72" s="375" t="s">
        <v>795</v>
      </c>
      <c r="F72" s="377"/>
      <c r="G72" s="377"/>
      <c r="H72" s="377"/>
      <c r="L72" s="103"/>
    </row>
    <row r="73" spans="2:12" s="102" customFormat="1" ht="14.45" customHeight="1">
      <c r="B73" s="103"/>
      <c r="C73" s="152" t="s">
        <v>501</v>
      </c>
      <c r="L73" s="103"/>
    </row>
    <row r="74" spans="2:12" s="102" customFormat="1" ht="23.25" customHeight="1">
      <c r="B74" s="103"/>
      <c r="E74" s="342" t="str">
        <f>E11</f>
        <v>03B - Stlačený vzduch</v>
      </c>
      <c r="F74" s="377"/>
      <c r="G74" s="377"/>
      <c r="H74" s="377"/>
      <c r="L74" s="103"/>
    </row>
    <row r="75" spans="2:12" s="102" customFormat="1" ht="6.95" customHeight="1">
      <c r="B75" s="103"/>
      <c r="L75" s="103"/>
    </row>
    <row r="76" spans="2:12" s="102" customFormat="1" ht="18" customHeight="1">
      <c r="B76" s="103"/>
      <c r="C76" s="152" t="s">
        <v>23</v>
      </c>
      <c r="F76" s="154" t="str">
        <f>F14</f>
        <v>Pardubice</v>
      </c>
      <c r="I76" s="152" t="s">
        <v>25</v>
      </c>
      <c r="J76" s="155">
        <f>IF(J14="","",J14)</f>
        <v>42926</v>
      </c>
      <c r="L76" s="103"/>
    </row>
    <row r="77" spans="2:12" s="102" customFormat="1" ht="6.95" customHeight="1">
      <c r="B77" s="103"/>
      <c r="L77" s="103"/>
    </row>
    <row r="78" spans="2:12" s="102" customFormat="1" ht="15">
      <c r="B78" s="103"/>
      <c r="C78" s="152" t="s">
        <v>26</v>
      </c>
      <c r="F78" s="154" t="str">
        <f>E17</f>
        <v>Pardubický kraj</v>
      </c>
      <c r="I78" s="152" t="s">
        <v>33</v>
      </c>
      <c r="J78" s="154" t="str">
        <f>E23</f>
        <v>Astalon Hůrka Pardubice</v>
      </c>
      <c r="L78" s="103"/>
    </row>
    <row r="79" spans="2:12" s="102" customFormat="1" ht="14.45" customHeight="1">
      <c r="B79" s="103"/>
      <c r="C79" s="152" t="s">
        <v>31</v>
      </c>
      <c r="F79" s="154" t="str">
        <f>IF(E20="","",E20)</f>
        <v/>
      </c>
      <c r="L79" s="103"/>
    </row>
    <row r="80" spans="2:12" s="102" customFormat="1" ht="10.35" customHeight="1">
      <c r="B80" s="103"/>
      <c r="L80" s="103"/>
    </row>
    <row r="81" spans="2:20" s="163" customFormat="1" ht="29.25" customHeight="1">
      <c r="B81" s="156"/>
      <c r="C81" s="157" t="s">
        <v>144</v>
      </c>
      <c r="D81" s="158" t="s">
        <v>56</v>
      </c>
      <c r="E81" s="158" t="s">
        <v>52</v>
      </c>
      <c r="F81" s="158" t="s">
        <v>145</v>
      </c>
      <c r="G81" s="158" t="s">
        <v>146</v>
      </c>
      <c r="H81" s="158" t="s">
        <v>147</v>
      </c>
      <c r="I81" s="228" t="s">
        <v>148</v>
      </c>
      <c r="J81" s="158" t="s">
        <v>118</v>
      </c>
      <c r="K81" s="159" t="s">
        <v>149</v>
      </c>
      <c r="L81" s="156"/>
      <c r="M81" s="160" t="s">
        <v>150</v>
      </c>
      <c r="N81" s="161" t="s">
        <v>41</v>
      </c>
      <c r="O81" s="161" t="s">
        <v>151</v>
      </c>
      <c r="P81" s="161" t="s">
        <v>152</v>
      </c>
      <c r="Q81" s="161" t="s">
        <v>153</v>
      </c>
      <c r="R81" s="161" t="s">
        <v>154</v>
      </c>
      <c r="S81" s="161" t="s">
        <v>155</v>
      </c>
      <c r="T81" s="162" t="s">
        <v>156</v>
      </c>
    </row>
    <row r="82" spans="2:63" s="102" customFormat="1" ht="29.25" customHeight="1">
      <c r="B82" s="103"/>
      <c r="C82" s="254" t="s">
        <v>119</v>
      </c>
      <c r="J82" s="165">
        <f>BK82</f>
        <v>0</v>
      </c>
      <c r="L82" s="103"/>
      <c r="M82" s="166"/>
      <c r="N82" s="113"/>
      <c r="O82" s="113"/>
      <c r="P82" s="167">
        <f>SUM(P83:P106)</f>
        <v>0</v>
      </c>
      <c r="Q82" s="113"/>
      <c r="R82" s="167">
        <f>SUM(R83:R106)</f>
        <v>0</v>
      </c>
      <c r="S82" s="113"/>
      <c r="T82" s="168">
        <f>SUM(T83:T106)</f>
        <v>0</v>
      </c>
      <c r="AT82" s="92" t="s">
        <v>70</v>
      </c>
      <c r="AU82" s="92" t="s">
        <v>120</v>
      </c>
      <c r="BK82" s="169">
        <f>SUM(BK83:BK106)</f>
        <v>0</v>
      </c>
    </row>
    <row r="83" spans="2:65" s="102" customFormat="1" ht="22.5" customHeight="1">
      <c r="B83" s="103"/>
      <c r="C83" s="239" t="s">
        <v>79</v>
      </c>
      <c r="D83" s="239" t="s">
        <v>162</v>
      </c>
      <c r="E83" s="240" t="s">
        <v>870</v>
      </c>
      <c r="F83" s="241" t="s">
        <v>1129</v>
      </c>
      <c r="G83" s="242" t="s">
        <v>271</v>
      </c>
      <c r="H83" s="243">
        <v>80</v>
      </c>
      <c r="I83" s="6"/>
      <c r="J83" s="244">
        <f>ROUND(I83*H83,2)</f>
        <v>0</v>
      </c>
      <c r="K83" s="241" t="s">
        <v>698</v>
      </c>
      <c r="L83" s="103"/>
      <c r="M83" s="245" t="s">
        <v>5</v>
      </c>
      <c r="N83" s="184" t="s">
        <v>42</v>
      </c>
      <c r="O83" s="104"/>
      <c r="P83" s="185">
        <f>O83*H83</f>
        <v>0</v>
      </c>
      <c r="Q83" s="185">
        <v>0</v>
      </c>
      <c r="R83" s="185">
        <f>Q83*H83</f>
        <v>0</v>
      </c>
      <c r="S83" s="185">
        <v>0</v>
      </c>
      <c r="T83" s="186">
        <f>S83*H83</f>
        <v>0</v>
      </c>
      <c r="AR83" s="92" t="s">
        <v>252</v>
      </c>
      <c r="AT83" s="92" t="s">
        <v>162</v>
      </c>
      <c r="AU83" s="92" t="s">
        <v>71</v>
      </c>
      <c r="AY83" s="92" t="s">
        <v>159</v>
      </c>
      <c r="BE83" s="187">
        <f>IF(N83="základní",J83,0)</f>
        <v>0</v>
      </c>
      <c r="BF83" s="187">
        <f>IF(N83="snížená",J83,0)</f>
        <v>0</v>
      </c>
      <c r="BG83" s="187">
        <f>IF(N83="zákl. přenesená",J83,0)</f>
        <v>0</v>
      </c>
      <c r="BH83" s="187">
        <f>IF(N83="sníž. přenesená",J83,0)</f>
        <v>0</v>
      </c>
      <c r="BI83" s="187">
        <f>IF(N83="nulová",J83,0)</f>
        <v>0</v>
      </c>
      <c r="BJ83" s="92" t="s">
        <v>79</v>
      </c>
      <c r="BK83" s="187">
        <f>ROUND(I83*H83,2)</f>
        <v>0</v>
      </c>
      <c r="BL83" s="92" t="s">
        <v>252</v>
      </c>
      <c r="BM83" s="92" t="s">
        <v>871</v>
      </c>
    </row>
    <row r="84" spans="2:65" s="102" customFormat="1" ht="22.5" customHeight="1">
      <c r="B84" s="103"/>
      <c r="C84" s="239" t="s">
        <v>81</v>
      </c>
      <c r="D84" s="239" t="s">
        <v>162</v>
      </c>
      <c r="E84" s="240" t="s">
        <v>872</v>
      </c>
      <c r="F84" s="241" t="s">
        <v>1130</v>
      </c>
      <c r="G84" s="242" t="s">
        <v>271</v>
      </c>
      <c r="H84" s="243">
        <v>35</v>
      </c>
      <c r="I84" s="6"/>
      <c r="J84" s="244">
        <f>ROUND(I84*H84,2)</f>
        <v>0</v>
      </c>
      <c r="K84" s="241" t="s">
        <v>698</v>
      </c>
      <c r="L84" s="103"/>
      <c r="M84" s="245" t="s">
        <v>5</v>
      </c>
      <c r="N84" s="184" t="s">
        <v>42</v>
      </c>
      <c r="O84" s="104"/>
      <c r="P84" s="185">
        <f>O84*H84</f>
        <v>0</v>
      </c>
      <c r="Q84" s="185">
        <v>0</v>
      </c>
      <c r="R84" s="185">
        <f>Q84*H84</f>
        <v>0</v>
      </c>
      <c r="S84" s="185">
        <v>0</v>
      </c>
      <c r="T84" s="186">
        <f>S84*H84</f>
        <v>0</v>
      </c>
      <c r="AR84" s="92" t="s">
        <v>252</v>
      </c>
      <c r="AT84" s="92" t="s">
        <v>162</v>
      </c>
      <c r="AU84" s="92" t="s">
        <v>71</v>
      </c>
      <c r="AY84" s="92" t="s">
        <v>159</v>
      </c>
      <c r="BE84" s="187">
        <f>IF(N84="základní",J84,0)</f>
        <v>0</v>
      </c>
      <c r="BF84" s="187">
        <f>IF(N84="snížená",J84,0)</f>
        <v>0</v>
      </c>
      <c r="BG84" s="187">
        <f>IF(N84="zákl. přenesená",J84,0)</f>
        <v>0</v>
      </c>
      <c r="BH84" s="187">
        <f>IF(N84="sníž. přenesená",J84,0)</f>
        <v>0</v>
      </c>
      <c r="BI84" s="187">
        <f>IF(N84="nulová",J84,0)</f>
        <v>0</v>
      </c>
      <c r="BJ84" s="92" t="s">
        <v>79</v>
      </c>
      <c r="BK84" s="187">
        <f>ROUND(I84*H84,2)</f>
        <v>0</v>
      </c>
      <c r="BL84" s="92" t="s">
        <v>252</v>
      </c>
      <c r="BM84" s="92" t="s">
        <v>873</v>
      </c>
    </row>
    <row r="85" spans="2:65" s="102" customFormat="1" ht="22.5" customHeight="1">
      <c r="B85" s="103"/>
      <c r="C85" s="239" t="s">
        <v>160</v>
      </c>
      <c r="D85" s="239" t="s">
        <v>162</v>
      </c>
      <c r="E85" s="240" t="s">
        <v>874</v>
      </c>
      <c r="F85" s="241" t="s">
        <v>1131</v>
      </c>
      <c r="G85" s="242" t="s">
        <v>510</v>
      </c>
      <c r="H85" s="243">
        <v>15</v>
      </c>
      <c r="I85" s="6"/>
      <c r="J85" s="244">
        <f>ROUND(I85*H85,2)</f>
        <v>0</v>
      </c>
      <c r="K85" s="241" t="s">
        <v>698</v>
      </c>
      <c r="L85" s="103"/>
      <c r="M85" s="245" t="s">
        <v>5</v>
      </c>
      <c r="N85" s="184" t="s">
        <v>42</v>
      </c>
      <c r="O85" s="104"/>
      <c r="P85" s="185">
        <f>O85*H85</f>
        <v>0</v>
      </c>
      <c r="Q85" s="185">
        <v>0</v>
      </c>
      <c r="R85" s="185">
        <f>Q85*H85</f>
        <v>0</v>
      </c>
      <c r="S85" s="185">
        <v>0</v>
      </c>
      <c r="T85" s="186">
        <f>S85*H85</f>
        <v>0</v>
      </c>
      <c r="AR85" s="92" t="s">
        <v>252</v>
      </c>
      <c r="AT85" s="92" t="s">
        <v>162</v>
      </c>
      <c r="AU85" s="92" t="s">
        <v>71</v>
      </c>
      <c r="AY85" s="92" t="s">
        <v>159</v>
      </c>
      <c r="BE85" s="187">
        <f>IF(N85="základní",J85,0)</f>
        <v>0</v>
      </c>
      <c r="BF85" s="187">
        <f>IF(N85="snížená",J85,0)</f>
        <v>0</v>
      </c>
      <c r="BG85" s="187">
        <f>IF(N85="zákl. přenesená",J85,0)</f>
        <v>0</v>
      </c>
      <c r="BH85" s="187">
        <f>IF(N85="sníž. přenesená",J85,0)</f>
        <v>0</v>
      </c>
      <c r="BI85" s="187">
        <f>IF(N85="nulová",J85,0)</f>
        <v>0</v>
      </c>
      <c r="BJ85" s="92" t="s">
        <v>79</v>
      </c>
      <c r="BK85" s="187">
        <f>ROUND(I85*H85,2)</f>
        <v>0</v>
      </c>
      <c r="BL85" s="92" t="s">
        <v>252</v>
      </c>
      <c r="BM85" s="92" t="s">
        <v>875</v>
      </c>
    </row>
    <row r="86" spans="2:65" s="102" customFormat="1" ht="22.5" customHeight="1">
      <c r="B86" s="103"/>
      <c r="C86" s="239" t="s">
        <v>167</v>
      </c>
      <c r="D86" s="239" t="s">
        <v>162</v>
      </c>
      <c r="E86" s="240" t="s">
        <v>876</v>
      </c>
      <c r="F86" s="241" t="s">
        <v>1132</v>
      </c>
      <c r="G86" s="242" t="s">
        <v>510</v>
      </c>
      <c r="H86" s="243">
        <v>15</v>
      </c>
      <c r="I86" s="6"/>
      <c r="J86" s="244">
        <f>ROUND(I86*H86,2)</f>
        <v>0</v>
      </c>
      <c r="K86" s="241" t="s">
        <v>698</v>
      </c>
      <c r="L86" s="103"/>
      <c r="M86" s="245" t="s">
        <v>5</v>
      </c>
      <c r="N86" s="184" t="s">
        <v>42</v>
      </c>
      <c r="O86" s="104"/>
      <c r="P86" s="185">
        <f>O86*H86</f>
        <v>0</v>
      </c>
      <c r="Q86" s="185">
        <v>0</v>
      </c>
      <c r="R86" s="185">
        <f>Q86*H86</f>
        <v>0</v>
      </c>
      <c r="S86" s="185">
        <v>0</v>
      </c>
      <c r="T86" s="186">
        <f>S86*H86</f>
        <v>0</v>
      </c>
      <c r="AR86" s="92" t="s">
        <v>252</v>
      </c>
      <c r="AT86" s="92" t="s">
        <v>162</v>
      </c>
      <c r="AU86" s="92" t="s">
        <v>71</v>
      </c>
      <c r="AY86" s="92" t="s">
        <v>159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92" t="s">
        <v>79</v>
      </c>
      <c r="BK86" s="187">
        <f>ROUND(I86*H86,2)</f>
        <v>0</v>
      </c>
      <c r="BL86" s="92" t="s">
        <v>252</v>
      </c>
      <c r="BM86" s="92" t="s">
        <v>877</v>
      </c>
    </row>
    <row r="87" spans="2:65" s="102" customFormat="1" ht="22.5" customHeight="1">
      <c r="B87" s="103"/>
      <c r="C87" s="239" t="s">
        <v>197</v>
      </c>
      <c r="D87" s="239" t="s">
        <v>162</v>
      </c>
      <c r="E87" s="240" t="s">
        <v>878</v>
      </c>
      <c r="F87" s="241" t="s">
        <v>1133</v>
      </c>
      <c r="G87" s="242" t="s">
        <v>271</v>
      </c>
      <c r="H87" s="243">
        <v>60</v>
      </c>
      <c r="I87" s="6"/>
      <c r="J87" s="244">
        <f aca="true" t="shared" si="0" ref="J87:J92">ROUND(I87*H87,2)</f>
        <v>0</v>
      </c>
      <c r="K87" s="241" t="s">
        <v>698</v>
      </c>
      <c r="L87" s="103"/>
      <c r="M87" s="245" t="s">
        <v>5</v>
      </c>
      <c r="N87" s="184" t="s">
        <v>42</v>
      </c>
      <c r="O87" s="104"/>
      <c r="P87" s="185">
        <f aca="true" t="shared" si="1" ref="P87:P92">O87*H87</f>
        <v>0</v>
      </c>
      <c r="Q87" s="185">
        <v>0</v>
      </c>
      <c r="R87" s="185">
        <f aca="true" t="shared" si="2" ref="R87:R92">Q87*H87</f>
        <v>0</v>
      </c>
      <c r="S87" s="185">
        <v>0</v>
      </c>
      <c r="T87" s="186">
        <f aca="true" t="shared" si="3" ref="T87:T92">S87*H87</f>
        <v>0</v>
      </c>
      <c r="AR87" s="92" t="s">
        <v>252</v>
      </c>
      <c r="AT87" s="92" t="s">
        <v>162</v>
      </c>
      <c r="AU87" s="92" t="s">
        <v>71</v>
      </c>
      <c r="AY87" s="92" t="s">
        <v>159</v>
      </c>
      <c r="BE87" s="187">
        <f aca="true" t="shared" si="4" ref="BE87:BE92">IF(N87="základní",J87,0)</f>
        <v>0</v>
      </c>
      <c r="BF87" s="187">
        <f aca="true" t="shared" si="5" ref="BF87:BF92">IF(N87="snížená",J87,0)</f>
        <v>0</v>
      </c>
      <c r="BG87" s="187">
        <f aca="true" t="shared" si="6" ref="BG87:BG92">IF(N87="zákl. přenesená",J87,0)</f>
        <v>0</v>
      </c>
      <c r="BH87" s="187">
        <f aca="true" t="shared" si="7" ref="BH87:BH92">IF(N87="sníž. přenesená",J87,0)</f>
        <v>0</v>
      </c>
      <c r="BI87" s="187">
        <f aca="true" t="shared" si="8" ref="BI87:BI92">IF(N87="nulová",J87,0)</f>
        <v>0</v>
      </c>
      <c r="BJ87" s="92" t="s">
        <v>79</v>
      </c>
      <c r="BK87" s="187">
        <f aca="true" t="shared" si="9" ref="BK87:BK92">ROUND(I87*H87,2)</f>
        <v>0</v>
      </c>
      <c r="BL87" s="92" t="s">
        <v>252</v>
      </c>
      <c r="BM87" s="92" t="s">
        <v>879</v>
      </c>
    </row>
    <row r="88" spans="2:65" s="102" customFormat="1" ht="27" customHeight="1">
      <c r="B88" s="103"/>
      <c r="C88" s="239" t="s">
        <v>185</v>
      </c>
      <c r="D88" s="239" t="s">
        <v>162</v>
      </c>
      <c r="E88" s="240" t="s">
        <v>880</v>
      </c>
      <c r="F88" s="241" t="s">
        <v>1134</v>
      </c>
      <c r="G88" s="242" t="s">
        <v>881</v>
      </c>
      <c r="H88" s="243">
        <v>2</v>
      </c>
      <c r="I88" s="6"/>
      <c r="J88" s="244">
        <f t="shared" si="0"/>
        <v>0</v>
      </c>
      <c r="K88" s="241" t="s">
        <v>698</v>
      </c>
      <c r="L88" s="103"/>
      <c r="M88" s="245" t="s">
        <v>5</v>
      </c>
      <c r="N88" s="184" t="s">
        <v>42</v>
      </c>
      <c r="O88" s="104"/>
      <c r="P88" s="185">
        <f t="shared" si="1"/>
        <v>0</v>
      </c>
      <c r="Q88" s="185">
        <v>0</v>
      </c>
      <c r="R88" s="185">
        <f t="shared" si="2"/>
        <v>0</v>
      </c>
      <c r="S88" s="185">
        <v>0</v>
      </c>
      <c r="T88" s="186">
        <f t="shared" si="3"/>
        <v>0</v>
      </c>
      <c r="AR88" s="92" t="s">
        <v>252</v>
      </c>
      <c r="AT88" s="92" t="s">
        <v>162</v>
      </c>
      <c r="AU88" s="92" t="s">
        <v>71</v>
      </c>
      <c r="AY88" s="92" t="s">
        <v>159</v>
      </c>
      <c r="BE88" s="187">
        <f t="shared" si="4"/>
        <v>0</v>
      </c>
      <c r="BF88" s="187">
        <f t="shared" si="5"/>
        <v>0</v>
      </c>
      <c r="BG88" s="187">
        <f t="shared" si="6"/>
        <v>0</v>
      </c>
      <c r="BH88" s="187">
        <f t="shared" si="7"/>
        <v>0</v>
      </c>
      <c r="BI88" s="187">
        <f t="shared" si="8"/>
        <v>0</v>
      </c>
      <c r="BJ88" s="92" t="s">
        <v>79</v>
      </c>
      <c r="BK88" s="187">
        <f t="shared" si="9"/>
        <v>0</v>
      </c>
      <c r="BL88" s="92" t="s">
        <v>252</v>
      </c>
      <c r="BM88" s="92" t="s">
        <v>882</v>
      </c>
    </row>
    <row r="89" spans="2:65" s="102" customFormat="1" ht="22.5" customHeight="1">
      <c r="B89" s="103"/>
      <c r="C89" s="239" t="s">
        <v>207</v>
      </c>
      <c r="D89" s="239" t="s">
        <v>162</v>
      </c>
      <c r="E89" s="240" t="s">
        <v>883</v>
      </c>
      <c r="F89" s="241" t="s">
        <v>1135</v>
      </c>
      <c r="G89" s="242" t="s">
        <v>510</v>
      </c>
      <c r="H89" s="243">
        <v>1</v>
      </c>
      <c r="I89" s="6"/>
      <c r="J89" s="244">
        <f t="shared" si="0"/>
        <v>0</v>
      </c>
      <c r="K89" s="241" t="s">
        <v>698</v>
      </c>
      <c r="L89" s="103"/>
      <c r="M89" s="245" t="s">
        <v>5</v>
      </c>
      <c r="N89" s="184" t="s">
        <v>42</v>
      </c>
      <c r="O89" s="104"/>
      <c r="P89" s="185">
        <f t="shared" si="1"/>
        <v>0</v>
      </c>
      <c r="Q89" s="185">
        <v>0</v>
      </c>
      <c r="R89" s="185">
        <f t="shared" si="2"/>
        <v>0</v>
      </c>
      <c r="S89" s="185">
        <v>0</v>
      </c>
      <c r="T89" s="186">
        <f t="shared" si="3"/>
        <v>0</v>
      </c>
      <c r="AR89" s="92" t="s">
        <v>252</v>
      </c>
      <c r="AT89" s="92" t="s">
        <v>162</v>
      </c>
      <c r="AU89" s="92" t="s">
        <v>71</v>
      </c>
      <c r="AY89" s="92" t="s">
        <v>159</v>
      </c>
      <c r="BE89" s="187">
        <f t="shared" si="4"/>
        <v>0</v>
      </c>
      <c r="BF89" s="187">
        <f t="shared" si="5"/>
        <v>0</v>
      </c>
      <c r="BG89" s="187">
        <f t="shared" si="6"/>
        <v>0</v>
      </c>
      <c r="BH89" s="187">
        <f t="shared" si="7"/>
        <v>0</v>
      </c>
      <c r="BI89" s="187">
        <f t="shared" si="8"/>
        <v>0</v>
      </c>
      <c r="BJ89" s="92" t="s">
        <v>79</v>
      </c>
      <c r="BK89" s="187">
        <f t="shared" si="9"/>
        <v>0</v>
      </c>
      <c r="BL89" s="92" t="s">
        <v>252</v>
      </c>
      <c r="BM89" s="92" t="s">
        <v>884</v>
      </c>
    </row>
    <row r="90" spans="2:65" s="102" customFormat="1" ht="22.5" customHeight="1">
      <c r="B90" s="103"/>
      <c r="C90" s="239" t="s">
        <v>211</v>
      </c>
      <c r="D90" s="239" t="s">
        <v>162</v>
      </c>
      <c r="E90" s="240" t="s">
        <v>885</v>
      </c>
      <c r="F90" s="241" t="s">
        <v>1136</v>
      </c>
      <c r="G90" s="242" t="s">
        <v>510</v>
      </c>
      <c r="H90" s="243">
        <v>1</v>
      </c>
      <c r="I90" s="6"/>
      <c r="J90" s="244">
        <f t="shared" si="0"/>
        <v>0</v>
      </c>
      <c r="K90" s="241" t="s">
        <v>698</v>
      </c>
      <c r="L90" s="103"/>
      <c r="M90" s="245" t="s">
        <v>5</v>
      </c>
      <c r="N90" s="184" t="s">
        <v>42</v>
      </c>
      <c r="O90" s="104"/>
      <c r="P90" s="185">
        <f t="shared" si="1"/>
        <v>0</v>
      </c>
      <c r="Q90" s="185">
        <v>0</v>
      </c>
      <c r="R90" s="185">
        <f t="shared" si="2"/>
        <v>0</v>
      </c>
      <c r="S90" s="185">
        <v>0</v>
      </c>
      <c r="T90" s="186">
        <f t="shared" si="3"/>
        <v>0</v>
      </c>
      <c r="AR90" s="92" t="s">
        <v>252</v>
      </c>
      <c r="AT90" s="92" t="s">
        <v>162</v>
      </c>
      <c r="AU90" s="92" t="s">
        <v>71</v>
      </c>
      <c r="AY90" s="92" t="s">
        <v>159</v>
      </c>
      <c r="BE90" s="187">
        <f t="shared" si="4"/>
        <v>0</v>
      </c>
      <c r="BF90" s="187">
        <f t="shared" si="5"/>
        <v>0</v>
      </c>
      <c r="BG90" s="187">
        <f t="shared" si="6"/>
        <v>0</v>
      </c>
      <c r="BH90" s="187">
        <f t="shared" si="7"/>
        <v>0</v>
      </c>
      <c r="BI90" s="187">
        <f t="shared" si="8"/>
        <v>0</v>
      </c>
      <c r="BJ90" s="92" t="s">
        <v>79</v>
      </c>
      <c r="BK90" s="187">
        <f t="shared" si="9"/>
        <v>0</v>
      </c>
      <c r="BL90" s="92" t="s">
        <v>252</v>
      </c>
      <c r="BM90" s="92" t="s">
        <v>886</v>
      </c>
    </row>
    <row r="91" spans="2:65" s="102" customFormat="1" ht="22.5" customHeight="1">
      <c r="B91" s="103"/>
      <c r="C91" s="239" t="s">
        <v>215</v>
      </c>
      <c r="D91" s="239" t="s">
        <v>162</v>
      </c>
      <c r="E91" s="240" t="s">
        <v>887</v>
      </c>
      <c r="F91" s="241" t="s">
        <v>1137</v>
      </c>
      <c r="G91" s="242" t="s">
        <v>271</v>
      </c>
      <c r="H91" s="243">
        <v>1</v>
      </c>
      <c r="I91" s="6"/>
      <c r="J91" s="244">
        <f t="shared" si="0"/>
        <v>0</v>
      </c>
      <c r="K91" s="241" t="s">
        <v>698</v>
      </c>
      <c r="L91" s="103"/>
      <c r="M91" s="245" t="s">
        <v>5</v>
      </c>
      <c r="N91" s="184" t="s">
        <v>42</v>
      </c>
      <c r="O91" s="104"/>
      <c r="P91" s="185">
        <f t="shared" si="1"/>
        <v>0</v>
      </c>
      <c r="Q91" s="185">
        <v>0</v>
      </c>
      <c r="R91" s="185">
        <f t="shared" si="2"/>
        <v>0</v>
      </c>
      <c r="S91" s="185">
        <v>0</v>
      </c>
      <c r="T91" s="186">
        <f t="shared" si="3"/>
        <v>0</v>
      </c>
      <c r="AR91" s="92" t="s">
        <v>252</v>
      </c>
      <c r="AT91" s="92" t="s">
        <v>162</v>
      </c>
      <c r="AU91" s="92" t="s">
        <v>71</v>
      </c>
      <c r="AY91" s="92" t="s">
        <v>159</v>
      </c>
      <c r="BE91" s="187">
        <f t="shared" si="4"/>
        <v>0</v>
      </c>
      <c r="BF91" s="187">
        <f t="shared" si="5"/>
        <v>0</v>
      </c>
      <c r="BG91" s="187">
        <f t="shared" si="6"/>
        <v>0</v>
      </c>
      <c r="BH91" s="187">
        <f t="shared" si="7"/>
        <v>0</v>
      </c>
      <c r="BI91" s="187">
        <f t="shared" si="8"/>
        <v>0</v>
      </c>
      <c r="BJ91" s="92" t="s">
        <v>79</v>
      </c>
      <c r="BK91" s="187">
        <f t="shared" si="9"/>
        <v>0</v>
      </c>
      <c r="BL91" s="92" t="s">
        <v>252</v>
      </c>
      <c r="BM91" s="92" t="s">
        <v>888</v>
      </c>
    </row>
    <row r="92" spans="2:65" s="102" customFormat="1" ht="22.5" customHeight="1">
      <c r="B92" s="103"/>
      <c r="C92" s="239" t="s">
        <v>220</v>
      </c>
      <c r="D92" s="239" t="s">
        <v>162</v>
      </c>
      <c r="E92" s="240" t="s">
        <v>889</v>
      </c>
      <c r="F92" s="241" t="s">
        <v>1138</v>
      </c>
      <c r="G92" s="242" t="s">
        <v>271</v>
      </c>
      <c r="H92" s="243">
        <v>10</v>
      </c>
      <c r="I92" s="6"/>
      <c r="J92" s="244">
        <f t="shared" si="0"/>
        <v>0</v>
      </c>
      <c r="K92" s="241" t="s">
        <v>698</v>
      </c>
      <c r="L92" s="103"/>
      <c r="M92" s="245" t="s">
        <v>5</v>
      </c>
      <c r="N92" s="184" t="s">
        <v>42</v>
      </c>
      <c r="O92" s="104"/>
      <c r="P92" s="185">
        <f t="shared" si="1"/>
        <v>0</v>
      </c>
      <c r="Q92" s="185">
        <v>0</v>
      </c>
      <c r="R92" s="185">
        <f t="shared" si="2"/>
        <v>0</v>
      </c>
      <c r="S92" s="185">
        <v>0</v>
      </c>
      <c r="T92" s="186">
        <f t="shared" si="3"/>
        <v>0</v>
      </c>
      <c r="AR92" s="92" t="s">
        <v>252</v>
      </c>
      <c r="AT92" s="92" t="s">
        <v>162</v>
      </c>
      <c r="AU92" s="92" t="s">
        <v>71</v>
      </c>
      <c r="AY92" s="92" t="s">
        <v>159</v>
      </c>
      <c r="BE92" s="187">
        <f t="shared" si="4"/>
        <v>0</v>
      </c>
      <c r="BF92" s="187">
        <f t="shared" si="5"/>
        <v>0</v>
      </c>
      <c r="BG92" s="187">
        <f t="shared" si="6"/>
        <v>0</v>
      </c>
      <c r="BH92" s="187">
        <f t="shared" si="7"/>
        <v>0</v>
      </c>
      <c r="BI92" s="187">
        <f t="shared" si="8"/>
        <v>0</v>
      </c>
      <c r="BJ92" s="92" t="s">
        <v>79</v>
      </c>
      <c r="BK92" s="187">
        <f t="shared" si="9"/>
        <v>0</v>
      </c>
      <c r="BL92" s="92" t="s">
        <v>252</v>
      </c>
      <c r="BM92" s="92" t="s">
        <v>890</v>
      </c>
    </row>
    <row r="93" spans="2:65" s="102" customFormat="1" ht="22.5" customHeight="1">
      <c r="B93" s="103"/>
      <c r="C93" s="239" t="s">
        <v>226</v>
      </c>
      <c r="D93" s="239" t="s">
        <v>162</v>
      </c>
      <c r="E93" s="240" t="s">
        <v>891</v>
      </c>
      <c r="F93" s="241" t="s">
        <v>1139</v>
      </c>
      <c r="G93" s="242" t="s">
        <v>510</v>
      </c>
      <c r="H93" s="243">
        <v>40</v>
      </c>
      <c r="I93" s="6"/>
      <c r="J93" s="244">
        <f aca="true" t="shared" si="10" ref="J93:J106">ROUND(I93*H93,2)</f>
        <v>0</v>
      </c>
      <c r="K93" s="241" t="s">
        <v>698</v>
      </c>
      <c r="L93" s="103"/>
      <c r="M93" s="245" t="s">
        <v>5</v>
      </c>
      <c r="N93" s="184" t="s">
        <v>42</v>
      </c>
      <c r="O93" s="104"/>
      <c r="P93" s="185">
        <f aca="true" t="shared" si="11" ref="P93:P106">O93*H93</f>
        <v>0</v>
      </c>
      <c r="Q93" s="185">
        <v>0</v>
      </c>
      <c r="R93" s="185">
        <f aca="true" t="shared" si="12" ref="R93:R106">Q93*H93</f>
        <v>0</v>
      </c>
      <c r="S93" s="185">
        <v>0</v>
      </c>
      <c r="T93" s="186">
        <f aca="true" t="shared" si="13" ref="T93:T106">S93*H93</f>
        <v>0</v>
      </c>
      <c r="AR93" s="92" t="s">
        <v>252</v>
      </c>
      <c r="AT93" s="92" t="s">
        <v>162</v>
      </c>
      <c r="AU93" s="92" t="s">
        <v>71</v>
      </c>
      <c r="AY93" s="92" t="s">
        <v>159</v>
      </c>
      <c r="BE93" s="187">
        <f aca="true" t="shared" si="14" ref="BE93:BE106">IF(N93="základní",J93,0)</f>
        <v>0</v>
      </c>
      <c r="BF93" s="187">
        <f aca="true" t="shared" si="15" ref="BF93:BF106">IF(N93="snížená",J93,0)</f>
        <v>0</v>
      </c>
      <c r="BG93" s="187">
        <f aca="true" t="shared" si="16" ref="BG93:BG106">IF(N93="zákl. přenesená",J93,0)</f>
        <v>0</v>
      </c>
      <c r="BH93" s="187">
        <f aca="true" t="shared" si="17" ref="BH93:BH106">IF(N93="sníž. přenesená",J93,0)</f>
        <v>0</v>
      </c>
      <c r="BI93" s="187">
        <f aca="true" t="shared" si="18" ref="BI93:BI106">IF(N93="nulová",J93,0)</f>
        <v>0</v>
      </c>
      <c r="BJ93" s="92" t="s">
        <v>79</v>
      </c>
      <c r="BK93" s="187">
        <f aca="true" t="shared" si="19" ref="BK93:BK106">ROUND(I93*H93,2)</f>
        <v>0</v>
      </c>
      <c r="BL93" s="92" t="s">
        <v>252</v>
      </c>
      <c r="BM93" s="92" t="s">
        <v>892</v>
      </c>
    </row>
    <row r="94" spans="2:65" s="102" customFormat="1" ht="22.5" customHeight="1">
      <c r="B94" s="103"/>
      <c r="C94" s="239" t="s">
        <v>236</v>
      </c>
      <c r="D94" s="239" t="s">
        <v>162</v>
      </c>
      <c r="E94" s="240" t="s">
        <v>893</v>
      </c>
      <c r="F94" s="241" t="s">
        <v>1140</v>
      </c>
      <c r="G94" s="242" t="s">
        <v>510</v>
      </c>
      <c r="H94" s="243">
        <v>20</v>
      </c>
      <c r="I94" s="6"/>
      <c r="J94" s="244">
        <f t="shared" si="10"/>
        <v>0</v>
      </c>
      <c r="K94" s="241" t="s">
        <v>698</v>
      </c>
      <c r="L94" s="103"/>
      <c r="M94" s="245" t="s">
        <v>5</v>
      </c>
      <c r="N94" s="184" t="s">
        <v>42</v>
      </c>
      <c r="O94" s="104"/>
      <c r="P94" s="185">
        <f t="shared" si="11"/>
        <v>0</v>
      </c>
      <c r="Q94" s="185">
        <v>0</v>
      </c>
      <c r="R94" s="185">
        <f t="shared" si="12"/>
        <v>0</v>
      </c>
      <c r="S94" s="185">
        <v>0</v>
      </c>
      <c r="T94" s="186">
        <f t="shared" si="13"/>
        <v>0</v>
      </c>
      <c r="AR94" s="92" t="s">
        <v>252</v>
      </c>
      <c r="AT94" s="92" t="s">
        <v>162</v>
      </c>
      <c r="AU94" s="92" t="s">
        <v>71</v>
      </c>
      <c r="AY94" s="92" t="s">
        <v>159</v>
      </c>
      <c r="BE94" s="187">
        <f t="shared" si="14"/>
        <v>0</v>
      </c>
      <c r="BF94" s="187">
        <f t="shared" si="15"/>
        <v>0</v>
      </c>
      <c r="BG94" s="187">
        <f t="shared" si="16"/>
        <v>0</v>
      </c>
      <c r="BH94" s="187">
        <f t="shared" si="17"/>
        <v>0</v>
      </c>
      <c r="BI94" s="187">
        <f t="shared" si="18"/>
        <v>0</v>
      </c>
      <c r="BJ94" s="92" t="s">
        <v>79</v>
      </c>
      <c r="BK94" s="187">
        <f t="shared" si="19"/>
        <v>0</v>
      </c>
      <c r="BL94" s="92" t="s">
        <v>252</v>
      </c>
      <c r="BM94" s="92" t="s">
        <v>894</v>
      </c>
    </row>
    <row r="95" spans="2:65" s="102" customFormat="1" ht="22.5" customHeight="1">
      <c r="B95" s="103"/>
      <c r="C95" s="239" t="s">
        <v>230</v>
      </c>
      <c r="D95" s="239" t="s">
        <v>162</v>
      </c>
      <c r="E95" s="240" t="s">
        <v>895</v>
      </c>
      <c r="F95" s="241" t="s">
        <v>1141</v>
      </c>
      <c r="G95" s="242" t="s">
        <v>510</v>
      </c>
      <c r="H95" s="243">
        <v>30</v>
      </c>
      <c r="I95" s="6"/>
      <c r="J95" s="244">
        <f t="shared" si="10"/>
        <v>0</v>
      </c>
      <c r="K95" s="241" t="s">
        <v>698</v>
      </c>
      <c r="L95" s="103"/>
      <c r="M95" s="245" t="s">
        <v>5</v>
      </c>
      <c r="N95" s="184" t="s">
        <v>42</v>
      </c>
      <c r="O95" s="104"/>
      <c r="P95" s="185">
        <f t="shared" si="11"/>
        <v>0</v>
      </c>
      <c r="Q95" s="185">
        <v>0</v>
      </c>
      <c r="R95" s="185">
        <f t="shared" si="12"/>
        <v>0</v>
      </c>
      <c r="S95" s="185">
        <v>0</v>
      </c>
      <c r="T95" s="186">
        <f t="shared" si="13"/>
        <v>0</v>
      </c>
      <c r="AR95" s="92" t="s">
        <v>252</v>
      </c>
      <c r="AT95" s="92" t="s">
        <v>162</v>
      </c>
      <c r="AU95" s="92" t="s">
        <v>71</v>
      </c>
      <c r="AY95" s="92" t="s">
        <v>159</v>
      </c>
      <c r="BE95" s="187">
        <f t="shared" si="14"/>
        <v>0</v>
      </c>
      <c r="BF95" s="187">
        <f t="shared" si="15"/>
        <v>0</v>
      </c>
      <c r="BG95" s="187">
        <f t="shared" si="16"/>
        <v>0</v>
      </c>
      <c r="BH95" s="187">
        <f t="shared" si="17"/>
        <v>0</v>
      </c>
      <c r="BI95" s="187">
        <f t="shared" si="18"/>
        <v>0</v>
      </c>
      <c r="BJ95" s="92" t="s">
        <v>79</v>
      </c>
      <c r="BK95" s="187">
        <f t="shared" si="19"/>
        <v>0</v>
      </c>
      <c r="BL95" s="92" t="s">
        <v>252</v>
      </c>
      <c r="BM95" s="92" t="s">
        <v>896</v>
      </c>
    </row>
    <row r="96" spans="2:65" s="102" customFormat="1" ht="22.5" customHeight="1">
      <c r="B96" s="103"/>
      <c r="C96" s="239" t="s">
        <v>242</v>
      </c>
      <c r="D96" s="239" t="s">
        <v>162</v>
      </c>
      <c r="E96" s="240" t="s">
        <v>897</v>
      </c>
      <c r="F96" s="241" t="s">
        <v>1142</v>
      </c>
      <c r="G96" s="242" t="s">
        <v>898</v>
      </c>
      <c r="H96" s="243">
        <v>20</v>
      </c>
      <c r="I96" s="6"/>
      <c r="J96" s="244">
        <f t="shared" si="10"/>
        <v>0</v>
      </c>
      <c r="K96" s="241" t="s">
        <v>698</v>
      </c>
      <c r="L96" s="103"/>
      <c r="M96" s="245" t="s">
        <v>5</v>
      </c>
      <c r="N96" s="184" t="s">
        <v>42</v>
      </c>
      <c r="O96" s="104"/>
      <c r="P96" s="185">
        <f t="shared" si="11"/>
        <v>0</v>
      </c>
      <c r="Q96" s="185">
        <v>0</v>
      </c>
      <c r="R96" s="185">
        <f t="shared" si="12"/>
        <v>0</v>
      </c>
      <c r="S96" s="185">
        <v>0</v>
      </c>
      <c r="T96" s="186">
        <f t="shared" si="13"/>
        <v>0</v>
      </c>
      <c r="AR96" s="92" t="s">
        <v>252</v>
      </c>
      <c r="AT96" s="92" t="s">
        <v>162</v>
      </c>
      <c r="AU96" s="92" t="s">
        <v>71</v>
      </c>
      <c r="AY96" s="92" t="s">
        <v>159</v>
      </c>
      <c r="BE96" s="187">
        <f t="shared" si="14"/>
        <v>0</v>
      </c>
      <c r="BF96" s="187">
        <f t="shared" si="15"/>
        <v>0</v>
      </c>
      <c r="BG96" s="187">
        <f t="shared" si="16"/>
        <v>0</v>
      </c>
      <c r="BH96" s="187">
        <f t="shared" si="17"/>
        <v>0</v>
      </c>
      <c r="BI96" s="187">
        <f t="shared" si="18"/>
        <v>0</v>
      </c>
      <c r="BJ96" s="92" t="s">
        <v>79</v>
      </c>
      <c r="BK96" s="187">
        <f t="shared" si="19"/>
        <v>0</v>
      </c>
      <c r="BL96" s="92" t="s">
        <v>252</v>
      </c>
      <c r="BM96" s="92" t="s">
        <v>899</v>
      </c>
    </row>
    <row r="97" spans="2:65" s="102" customFormat="1" ht="22.5" customHeight="1">
      <c r="B97" s="103"/>
      <c r="C97" s="239" t="s">
        <v>11</v>
      </c>
      <c r="D97" s="239" t="s">
        <v>162</v>
      </c>
      <c r="E97" s="240" t="s">
        <v>900</v>
      </c>
      <c r="F97" s="241" t="s">
        <v>1143</v>
      </c>
      <c r="G97" s="242" t="s">
        <v>901</v>
      </c>
      <c r="H97" s="243">
        <v>11</v>
      </c>
      <c r="I97" s="6"/>
      <c r="J97" s="244">
        <f t="shared" si="10"/>
        <v>0</v>
      </c>
      <c r="K97" s="241" t="s">
        <v>698</v>
      </c>
      <c r="L97" s="103"/>
      <c r="M97" s="245" t="s">
        <v>5</v>
      </c>
      <c r="N97" s="184" t="s">
        <v>42</v>
      </c>
      <c r="O97" s="104"/>
      <c r="P97" s="185">
        <f t="shared" si="11"/>
        <v>0</v>
      </c>
      <c r="Q97" s="185">
        <v>0</v>
      </c>
      <c r="R97" s="185">
        <f t="shared" si="12"/>
        <v>0</v>
      </c>
      <c r="S97" s="185">
        <v>0</v>
      </c>
      <c r="T97" s="186">
        <f t="shared" si="13"/>
        <v>0</v>
      </c>
      <c r="AR97" s="92" t="s">
        <v>252</v>
      </c>
      <c r="AT97" s="92" t="s">
        <v>162</v>
      </c>
      <c r="AU97" s="92" t="s">
        <v>71</v>
      </c>
      <c r="AY97" s="92" t="s">
        <v>159</v>
      </c>
      <c r="BE97" s="187">
        <f t="shared" si="14"/>
        <v>0</v>
      </c>
      <c r="BF97" s="187">
        <f t="shared" si="15"/>
        <v>0</v>
      </c>
      <c r="BG97" s="187">
        <f t="shared" si="16"/>
        <v>0</v>
      </c>
      <c r="BH97" s="187">
        <f t="shared" si="17"/>
        <v>0</v>
      </c>
      <c r="BI97" s="187">
        <f t="shared" si="18"/>
        <v>0</v>
      </c>
      <c r="BJ97" s="92" t="s">
        <v>79</v>
      </c>
      <c r="BK97" s="187">
        <f t="shared" si="19"/>
        <v>0</v>
      </c>
      <c r="BL97" s="92" t="s">
        <v>252</v>
      </c>
      <c r="BM97" s="92" t="s">
        <v>902</v>
      </c>
    </row>
    <row r="98" spans="2:65" s="102" customFormat="1" ht="22.5" customHeight="1">
      <c r="B98" s="103"/>
      <c r="C98" s="239" t="s">
        <v>252</v>
      </c>
      <c r="D98" s="239" t="s">
        <v>162</v>
      </c>
      <c r="E98" s="240" t="s">
        <v>903</v>
      </c>
      <c r="F98" s="241" t="s">
        <v>1144</v>
      </c>
      <c r="G98" s="242" t="s">
        <v>271</v>
      </c>
      <c r="H98" s="243">
        <v>33</v>
      </c>
      <c r="I98" s="6"/>
      <c r="J98" s="244">
        <f t="shared" si="10"/>
        <v>0</v>
      </c>
      <c r="K98" s="241" t="s">
        <v>698</v>
      </c>
      <c r="L98" s="103"/>
      <c r="M98" s="245" t="s">
        <v>5</v>
      </c>
      <c r="N98" s="184" t="s">
        <v>42</v>
      </c>
      <c r="O98" s="104"/>
      <c r="P98" s="185">
        <f t="shared" si="11"/>
        <v>0</v>
      </c>
      <c r="Q98" s="185">
        <v>0</v>
      </c>
      <c r="R98" s="185">
        <f t="shared" si="12"/>
        <v>0</v>
      </c>
      <c r="S98" s="185">
        <v>0</v>
      </c>
      <c r="T98" s="186">
        <f t="shared" si="13"/>
        <v>0</v>
      </c>
      <c r="AR98" s="92" t="s">
        <v>252</v>
      </c>
      <c r="AT98" s="92" t="s">
        <v>162</v>
      </c>
      <c r="AU98" s="92" t="s">
        <v>71</v>
      </c>
      <c r="AY98" s="92" t="s">
        <v>159</v>
      </c>
      <c r="BE98" s="187">
        <f t="shared" si="14"/>
        <v>0</v>
      </c>
      <c r="BF98" s="187">
        <f t="shared" si="15"/>
        <v>0</v>
      </c>
      <c r="BG98" s="187">
        <f t="shared" si="16"/>
        <v>0</v>
      </c>
      <c r="BH98" s="187">
        <f t="shared" si="17"/>
        <v>0</v>
      </c>
      <c r="BI98" s="187">
        <f t="shared" si="18"/>
        <v>0</v>
      </c>
      <c r="BJ98" s="92" t="s">
        <v>79</v>
      </c>
      <c r="BK98" s="187">
        <f t="shared" si="19"/>
        <v>0</v>
      </c>
      <c r="BL98" s="92" t="s">
        <v>252</v>
      </c>
      <c r="BM98" s="92" t="s">
        <v>904</v>
      </c>
    </row>
    <row r="99" spans="2:65" s="102" customFormat="1" ht="22.5" customHeight="1">
      <c r="B99" s="103"/>
      <c r="C99" s="239" t="s">
        <v>257</v>
      </c>
      <c r="D99" s="239" t="s">
        <v>162</v>
      </c>
      <c r="E99" s="240" t="s">
        <v>905</v>
      </c>
      <c r="F99" s="241" t="s">
        <v>906</v>
      </c>
      <c r="G99" s="242" t="s">
        <v>271</v>
      </c>
      <c r="H99" s="243">
        <v>170</v>
      </c>
      <c r="I99" s="6"/>
      <c r="J99" s="244">
        <f t="shared" si="10"/>
        <v>0</v>
      </c>
      <c r="K99" s="241" t="s">
        <v>698</v>
      </c>
      <c r="L99" s="103"/>
      <c r="M99" s="245" t="s">
        <v>5</v>
      </c>
      <c r="N99" s="184" t="s">
        <v>42</v>
      </c>
      <c r="O99" s="104"/>
      <c r="P99" s="185">
        <f t="shared" si="11"/>
        <v>0</v>
      </c>
      <c r="Q99" s="185">
        <v>0</v>
      </c>
      <c r="R99" s="185">
        <f t="shared" si="12"/>
        <v>0</v>
      </c>
      <c r="S99" s="185">
        <v>0</v>
      </c>
      <c r="T99" s="186">
        <f t="shared" si="13"/>
        <v>0</v>
      </c>
      <c r="AR99" s="92" t="s">
        <v>252</v>
      </c>
      <c r="AT99" s="92" t="s">
        <v>162</v>
      </c>
      <c r="AU99" s="92" t="s">
        <v>71</v>
      </c>
      <c r="AY99" s="92" t="s">
        <v>159</v>
      </c>
      <c r="BE99" s="187">
        <f t="shared" si="14"/>
        <v>0</v>
      </c>
      <c r="BF99" s="187">
        <f t="shared" si="15"/>
        <v>0</v>
      </c>
      <c r="BG99" s="187">
        <f t="shared" si="16"/>
        <v>0</v>
      </c>
      <c r="BH99" s="187">
        <f t="shared" si="17"/>
        <v>0</v>
      </c>
      <c r="BI99" s="187">
        <f t="shared" si="18"/>
        <v>0</v>
      </c>
      <c r="BJ99" s="92" t="s">
        <v>79</v>
      </c>
      <c r="BK99" s="187">
        <f t="shared" si="19"/>
        <v>0</v>
      </c>
      <c r="BL99" s="92" t="s">
        <v>252</v>
      </c>
      <c r="BM99" s="92" t="s">
        <v>907</v>
      </c>
    </row>
    <row r="100" spans="2:65" s="102" customFormat="1" ht="22.5" customHeight="1">
      <c r="B100" s="103"/>
      <c r="C100" s="239" t="s">
        <v>263</v>
      </c>
      <c r="D100" s="239" t="s">
        <v>162</v>
      </c>
      <c r="E100" s="240" t="s">
        <v>908</v>
      </c>
      <c r="F100" s="241" t="s">
        <v>909</v>
      </c>
      <c r="G100" s="242" t="s">
        <v>910</v>
      </c>
      <c r="H100" s="243">
        <v>1</v>
      </c>
      <c r="I100" s="6"/>
      <c r="J100" s="244">
        <f t="shared" si="10"/>
        <v>0</v>
      </c>
      <c r="K100" s="241" t="s">
        <v>698</v>
      </c>
      <c r="L100" s="103"/>
      <c r="M100" s="245" t="s">
        <v>5</v>
      </c>
      <c r="N100" s="184" t="s">
        <v>42</v>
      </c>
      <c r="O100" s="104"/>
      <c r="P100" s="185">
        <f t="shared" si="11"/>
        <v>0</v>
      </c>
      <c r="Q100" s="185">
        <v>0</v>
      </c>
      <c r="R100" s="185">
        <f t="shared" si="12"/>
        <v>0</v>
      </c>
      <c r="S100" s="185">
        <v>0</v>
      </c>
      <c r="T100" s="186">
        <f t="shared" si="13"/>
        <v>0</v>
      </c>
      <c r="AR100" s="92" t="s">
        <v>252</v>
      </c>
      <c r="AT100" s="92" t="s">
        <v>162</v>
      </c>
      <c r="AU100" s="92" t="s">
        <v>71</v>
      </c>
      <c r="AY100" s="92" t="s">
        <v>159</v>
      </c>
      <c r="BE100" s="187">
        <f t="shared" si="14"/>
        <v>0</v>
      </c>
      <c r="BF100" s="187">
        <f t="shared" si="15"/>
        <v>0</v>
      </c>
      <c r="BG100" s="187">
        <f t="shared" si="16"/>
        <v>0</v>
      </c>
      <c r="BH100" s="187">
        <f t="shared" si="17"/>
        <v>0</v>
      </c>
      <c r="BI100" s="187">
        <f t="shared" si="18"/>
        <v>0</v>
      </c>
      <c r="BJ100" s="92" t="s">
        <v>79</v>
      </c>
      <c r="BK100" s="187">
        <f t="shared" si="19"/>
        <v>0</v>
      </c>
      <c r="BL100" s="92" t="s">
        <v>252</v>
      </c>
      <c r="BM100" s="92" t="s">
        <v>911</v>
      </c>
    </row>
    <row r="101" spans="2:65" s="102" customFormat="1" ht="22.5" customHeight="1">
      <c r="B101" s="103"/>
      <c r="C101" s="239" t="s">
        <v>268</v>
      </c>
      <c r="D101" s="239" t="s">
        <v>162</v>
      </c>
      <c r="E101" s="240" t="s">
        <v>912</v>
      </c>
      <c r="F101" s="241" t="s">
        <v>913</v>
      </c>
      <c r="G101" s="242" t="s">
        <v>901</v>
      </c>
      <c r="H101" s="243">
        <v>1</v>
      </c>
      <c r="I101" s="6"/>
      <c r="J101" s="244">
        <f t="shared" si="10"/>
        <v>0</v>
      </c>
      <c r="K101" s="241" t="s">
        <v>698</v>
      </c>
      <c r="L101" s="103"/>
      <c r="M101" s="245" t="s">
        <v>5</v>
      </c>
      <c r="N101" s="184" t="s">
        <v>42</v>
      </c>
      <c r="O101" s="104"/>
      <c r="P101" s="185">
        <f t="shared" si="11"/>
        <v>0</v>
      </c>
      <c r="Q101" s="185">
        <v>0</v>
      </c>
      <c r="R101" s="185">
        <f t="shared" si="12"/>
        <v>0</v>
      </c>
      <c r="S101" s="185">
        <v>0</v>
      </c>
      <c r="T101" s="186">
        <f t="shared" si="13"/>
        <v>0</v>
      </c>
      <c r="AR101" s="92" t="s">
        <v>252</v>
      </c>
      <c r="AT101" s="92" t="s">
        <v>162</v>
      </c>
      <c r="AU101" s="92" t="s">
        <v>71</v>
      </c>
      <c r="AY101" s="92" t="s">
        <v>159</v>
      </c>
      <c r="BE101" s="187">
        <f t="shared" si="14"/>
        <v>0</v>
      </c>
      <c r="BF101" s="187">
        <f t="shared" si="15"/>
        <v>0</v>
      </c>
      <c r="BG101" s="187">
        <f t="shared" si="16"/>
        <v>0</v>
      </c>
      <c r="BH101" s="187">
        <f t="shared" si="17"/>
        <v>0</v>
      </c>
      <c r="BI101" s="187">
        <f t="shared" si="18"/>
        <v>0</v>
      </c>
      <c r="BJ101" s="92" t="s">
        <v>79</v>
      </c>
      <c r="BK101" s="187">
        <f t="shared" si="19"/>
        <v>0</v>
      </c>
      <c r="BL101" s="92" t="s">
        <v>252</v>
      </c>
      <c r="BM101" s="92" t="s">
        <v>914</v>
      </c>
    </row>
    <row r="102" spans="2:65" s="102" customFormat="1" ht="22.5" customHeight="1">
      <c r="B102" s="103"/>
      <c r="C102" s="239" t="s">
        <v>276</v>
      </c>
      <c r="D102" s="239" t="s">
        <v>162</v>
      </c>
      <c r="E102" s="240" t="s">
        <v>915</v>
      </c>
      <c r="F102" s="241" t="s">
        <v>1145</v>
      </c>
      <c r="G102" s="242" t="s">
        <v>901</v>
      </c>
      <c r="H102" s="243">
        <v>1</v>
      </c>
      <c r="I102" s="6"/>
      <c r="J102" s="244">
        <f t="shared" si="10"/>
        <v>0</v>
      </c>
      <c r="K102" s="241" t="s">
        <v>698</v>
      </c>
      <c r="L102" s="103"/>
      <c r="M102" s="245" t="s">
        <v>5</v>
      </c>
      <c r="N102" s="184" t="s">
        <v>42</v>
      </c>
      <c r="O102" s="104"/>
      <c r="P102" s="185">
        <f t="shared" si="11"/>
        <v>0</v>
      </c>
      <c r="Q102" s="185">
        <v>0</v>
      </c>
      <c r="R102" s="185">
        <f t="shared" si="12"/>
        <v>0</v>
      </c>
      <c r="S102" s="185">
        <v>0</v>
      </c>
      <c r="T102" s="186">
        <f t="shared" si="13"/>
        <v>0</v>
      </c>
      <c r="AR102" s="92" t="s">
        <v>252</v>
      </c>
      <c r="AT102" s="92" t="s">
        <v>162</v>
      </c>
      <c r="AU102" s="92" t="s">
        <v>71</v>
      </c>
      <c r="AY102" s="92" t="s">
        <v>159</v>
      </c>
      <c r="BE102" s="187">
        <f t="shared" si="14"/>
        <v>0</v>
      </c>
      <c r="BF102" s="187">
        <f t="shared" si="15"/>
        <v>0</v>
      </c>
      <c r="BG102" s="187">
        <f t="shared" si="16"/>
        <v>0</v>
      </c>
      <c r="BH102" s="187">
        <f t="shared" si="17"/>
        <v>0</v>
      </c>
      <c r="BI102" s="187">
        <f t="shared" si="18"/>
        <v>0</v>
      </c>
      <c r="BJ102" s="92" t="s">
        <v>79</v>
      </c>
      <c r="BK102" s="187">
        <f t="shared" si="19"/>
        <v>0</v>
      </c>
      <c r="BL102" s="92" t="s">
        <v>252</v>
      </c>
      <c r="BM102" s="92" t="s">
        <v>916</v>
      </c>
    </row>
    <row r="103" spans="2:65" s="102" customFormat="1" ht="22.5" customHeight="1">
      <c r="B103" s="103"/>
      <c r="C103" s="239" t="s">
        <v>10</v>
      </c>
      <c r="D103" s="239" t="s">
        <v>162</v>
      </c>
      <c r="E103" s="240" t="s">
        <v>917</v>
      </c>
      <c r="F103" s="241" t="s">
        <v>1146</v>
      </c>
      <c r="G103" s="242" t="s">
        <v>510</v>
      </c>
      <c r="H103" s="243">
        <v>4</v>
      </c>
      <c r="I103" s="6"/>
      <c r="J103" s="244">
        <f t="shared" si="10"/>
        <v>0</v>
      </c>
      <c r="K103" s="241" t="s">
        <v>698</v>
      </c>
      <c r="L103" s="103"/>
      <c r="M103" s="245" t="s">
        <v>5</v>
      </c>
      <c r="N103" s="184" t="s">
        <v>42</v>
      </c>
      <c r="O103" s="104"/>
      <c r="P103" s="185">
        <f t="shared" si="11"/>
        <v>0</v>
      </c>
      <c r="Q103" s="185">
        <v>0</v>
      </c>
      <c r="R103" s="185">
        <f t="shared" si="12"/>
        <v>0</v>
      </c>
      <c r="S103" s="185">
        <v>0</v>
      </c>
      <c r="T103" s="186">
        <f t="shared" si="13"/>
        <v>0</v>
      </c>
      <c r="AR103" s="92" t="s">
        <v>252</v>
      </c>
      <c r="AT103" s="92" t="s">
        <v>162</v>
      </c>
      <c r="AU103" s="92" t="s">
        <v>71</v>
      </c>
      <c r="AY103" s="92" t="s">
        <v>159</v>
      </c>
      <c r="BE103" s="187">
        <f t="shared" si="14"/>
        <v>0</v>
      </c>
      <c r="BF103" s="187">
        <f t="shared" si="15"/>
        <v>0</v>
      </c>
      <c r="BG103" s="187">
        <f t="shared" si="16"/>
        <v>0</v>
      </c>
      <c r="BH103" s="187">
        <f t="shared" si="17"/>
        <v>0</v>
      </c>
      <c r="BI103" s="187">
        <f t="shared" si="18"/>
        <v>0</v>
      </c>
      <c r="BJ103" s="92" t="s">
        <v>79</v>
      </c>
      <c r="BK103" s="187">
        <f t="shared" si="19"/>
        <v>0</v>
      </c>
      <c r="BL103" s="92" t="s">
        <v>252</v>
      </c>
      <c r="BM103" s="92" t="s">
        <v>918</v>
      </c>
    </row>
    <row r="104" spans="2:65" s="102" customFormat="1" ht="22.5" customHeight="1">
      <c r="B104" s="103"/>
      <c r="C104" s="239" t="s">
        <v>284</v>
      </c>
      <c r="D104" s="239" t="s">
        <v>162</v>
      </c>
      <c r="E104" s="240" t="s">
        <v>919</v>
      </c>
      <c r="F104" s="241" t="s">
        <v>1147</v>
      </c>
      <c r="G104" s="242" t="s">
        <v>510</v>
      </c>
      <c r="H104" s="243">
        <v>3</v>
      </c>
      <c r="I104" s="6"/>
      <c r="J104" s="244">
        <f t="shared" si="10"/>
        <v>0</v>
      </c>
      <c r="K104" s="241" t="s">
        <v>698</v>
      </c>
      <c r="L104" s="103"/>
      <c r="M104" s="245" t="s">
        <v>5</v>
      </c>
      <c r="N104" s="184" t="s">
        <v>42</v>
      </c>
      <c r="O104" s="104"/>
      <c r="P104" s="185">
        <f t="shared" si="11"/>
        <v>0</v>
      </c>
      <c r="Q104" s="185">
        <v>0</v>
      </c>
      <c r="R104" s="185">
        <f t="shared" si="12"/>
        <v>0</v>
      </c>
      <c r="S104" s="185">
        <v>0</v>
      </c>
      <c r="T104" s="186">
        <f t="shared" si="13"/>
        <v>0</v>
      </c>
      <c r="AR104" s="92" t="s">
        <v>252</v>
      </c>
      <c r="AT104" s="92" t="s">
        <v>162</v>
      </c>
      <c r="AU104" s="92" t="s">
        <v>71</v>
      </c>
      <c r="AY104" s="92" t="s">
        <v>159</v>
      </c>
      <c r="BE104" s="187">
        <f t="shared" si="14"/>
        <v>0</v>
      </c>
      <c r="BF104" s="187">
        <f t="shared" si="15"/>
        <v>0</v>
      </c>
      <c r="BG104" s="187">
        <f t="shared" si="16"/>
        <v>0</v>
      </c>
      <c r="BH104" s="187">
        <f t="shared" si="17"/>
        <v>0</v>
      </c>
      <c r="BI104" s="187">
        <f t="shared" si="18"/>
        <v>0</v>
      </c>
      <c r="BJ104" s="92" t="s">
        <v>79</v>
      </c>
      <c r="BK104" s="187">
        <f t="shared" si="19"/>
        <v>0</v>
      </c>
      <c r="BL104" s="92" t="s">
        <v>252</v>
      </c>
      <c r="BM104" s="92" t="s">
        <v>920</v>
      </c>
    </row>
    <row r="105" spans="2:65" s="102" customFormat="1" ht="22.5" customHeight="1">
      <c r="B105" s="103"/>
      <c r="C105" s="239" t="s">
        <v>290</v>
      </c>
      <c r="D105" s="239" t="s">
        <v>162</v>
      </c>
      <c r="E105" s="240" t="s">
        <v>921</v>
      </c>
      <c r="F105" s="241" t="s">
        <v>1148</v>
      </c>
      <c r="G105" s="242" t="s">
        <v>510</v>
      </c>
      <c r="H105" s="243">
        <v>1</v>
      </c>
      <c r="I105" s="6"/>
      <c r="J105" s="244">
        <f t="shared" si="10"/>
        <v>0</v>
      </c>
      <c r="K105" s="241" t="s">
        <v>698</v>
      </c>
      <c r="L105" s="103"/>
      <c r="M105" s="245" t="s">
        <v>5</v>
      </c>
      <c r="N105" s="184" t="s">
        <v>42</v>
      </c>
      <c r="O105" s="104"/>
      <c r="P105" s="185">
        <f t="shared" si="11"/>
        <v>0</v>
      </c>
      <c r="Q105" s="185">
        <v>0</v>
      </c>
      <c r="R105" s="185">
        <f t="shared" si="12"/>
        <v>0</v>
      </c>
      <c r="S105" s="185">
        <v>0</v>
      </c>
      <c r="T105" s="186">
        <f t="shared" si="13"/>
        <v>0</v>
      </c>
      <c r="AR105" s="92" t="s">
        <v>252</v>
      </c>
      <c r="AT105" s="92" t="s">
        <v>162</v>
      </c>
      <c r="AU105" s="92" t="s">
        <v>71</v>
      </c>
      <c r="AY105" s="92" t="s">
        <v>159</v>
      </c>
      <c r="BE105" s="187">
        <f t="shared" si="14"/>
        <v>0</v>
      </c>
      <c r="BF105" s="187">
        <f t="shared" si="15"/>
        <v>0</v>
      </c>
      <c r="BG105" s="187">
        <f t="shared" si="16"/>
        <v>0</v>
      </c>
      <c r="BH105" s="187">
        <f t="shared" si="17"/>
        <v>0</v>
      </c>
      <c r="BI105" s="187">
        <f t="shared" si="18"/>
        <v>0</v>
      </c>
      <c r="BJ105" s="92" t="s">
        <v>79</v>
      </c>
      <c r="BK105" s="187">
        <f t="shared" si="19"/>
        <v>0</v>
      </c>
      <c r="BL105" s="92" t="s">
        <v>252</v>
      </c>
      <c r="BM105" s="92" t="s">
        <v>922</v>
      </c>
    </row>
    <row r="106" spans="2:65" s="102" customFormat="1" ht="22.5" customHeight="1">
      <c r="B106" s="103"/>
      <c r="C106" s="239" t="s">
        <v>298</v>
      </c>
      <c r="D106" s="239" t="s">
        <v>162</v>
      </c>
      <c r="E106" s="240" t="s">
        <v>869</v>
      </c>
      <c r="F106" s="241" t="s">
        <v>1149</v>
      </c>
      <c r="G106" s="242" t="s">
        <v>510</v>
      </c>
      <c r="H106" s="243">
        <v>60</v>
      </c>
      <c r="I106" s="6"/>
      <c r="J106" s="244">
        <f t="shared" si="10"/>
        <v>0</v>
      </c>
      <c r="K106" s="241" t="s">
        <v>698</v>
      </c>
      <c r="L106" s="103"/>
      <c r="M106" s="245" t="s">
        <v>5</v>
      </c>
      <c r="N106" s="223" t="s">
        <v>42</v>
      </c>
      <c r="O106" s="224"/>
      <c r="P106" s="225">
        <f t="shared" si="11"/>
        <v>0</v>
      </c>
      <c r="Q106" s="225">
        <v>0</v>
      </c>
      <c r="R106" s="225">
        <f t="shared" si="12"/>
        <v>0</v>
      </c>
      <c r="S106" s="225">
        <v>0</v>
      </c>
      <c r="T106" s="226">
        <f t="shared" si="13"/>
        <v>0</v>
      </c>
      <c r="AR106" s="92" t="s">
        <v>252</v>
      </c>
      <c r="AT106" s="92" t="s">
        <v>162</v>
      </c>
      <c r="AU106" s="92" t="s">
        <v>71</v>
      </c>
      <c r="AY106" s="92" t="s">
        <v>159</v>
      </c>
      <c r="BE106" s="187">
        <f t="shared" si="14"/>
        <v>0</v>
      </c>
      <c r="BF106" s="187">
        <f t="shared" si="15"/>
        <v>0</v>
      </c>
      <c r="BG106" s="187">
        <f t="shared" si="16"/>
        <v>0</v>
      </c>
      <c r="BH106" s="187">
        <f t="shared" si="17"/>
        <v>0</v>
      </c>
      <c r="BI106" s="187">
        <f t="shared" si="18"/>
        <v>0</v>
      </c>
      <c r="BJ106" s="92" t="s">
        <v>79</v>
      </c>
      <c r="BK106" s="187">
        <f t="shared" si="19"/>
        <v>0</v>
      </c>
      <c r="BL106" s="92" t="s">
        <v>252</v>
      </c>
      <c r="BM106" s="92" t="s">
        <v>923</v>
      </c>
    </row>
    <row r="107" spans="2:12" s="102" customFormat="1" ht="6.95" customHeight="1">
      <c r="B107" s="127"/>
      <c r="C107" s="128"/>
      <c r="D107" s="128"/>
      <c r="E107" s="128"/>
      <c r="F107" s="128"/>
      <c r="G107" s="128"/>
      <c r="H107" s="128"/>
      <c r="I107" s="128"/>
      <c r="J107" s="128"/>
      <c r="K107" s="128"/>
      <c r="L107" s="103"/>
    </row>
  </sheetData>
  <sheetProtection sheet="1" objects="1" scenarios="1" selectLockedCells="1"/>
  <autoFilter ref="C81:K106"/>
  <mergeCells count="12">
    <mergeCell ref="E72:H72"/>
    <mergeCell ref="E74:H74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0:H70"/>
  </mergeCells>
  <hyperlinks>
    <hyperlink ref="F1:G1" location="C2" display="1) Krycí list soupisu"/>
    <hyperlink ref="G1:H1" location="C58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Doma\Sládková</dc:creator>
  <cp:keywords/>
  <dc:description/>
  <cp:lastModifiedBy>admin</cp:lastModifiedBy>
  <dcterms:created xsi:type="dcterms:W3CDTF">2017-07-10T14:39:57Z</dcterms:created>
  <dcterms:modified xsi:type="dcterms:W3CDTF">2017-07-11T16:33:57Z</dcterms:modified>
  <cp:category/>
  <cp:version/>
  <cp:contentType/>
  <cp:contentStatus/>
</cp:coreProperties>
</file>